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omments1.xml" ContentType="application/vnd.openxmlformats-officedocument.spreadsheetml.comment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Mac\Home\Documents\nas_copy\homes\Docgui\Reconversion\BPREA\06 - Planif GIT\"/>
    </mc:Choice>
  </mc:AlternateContent>
  <xr:revisionPtr revIDLastSave="0" documentId="13_ncr:1_{2623D3AF-042F-480C-B6D5-A9FE1166EC68}" xr6:coauthVersionLast="47" xr6:coauthVersionMax="47" xr10:uidLastSave="{00000000-0000-0000-0000-000000000000}"/>
  <workbookProtection workbookAlgorithmName="SHA-512" workbookHashValue="2IMIJ7wH0hGLblAa/HIlxLs6I0c/36AQ1zHFtHYZLASJSpwtuKO+4SlHBaYsfVaxJ39E6FNV6Ot4MjpLcNl0mg==" workbookSaltValue="o/DWlzpDt2BmyUTmG5rRug==" workbookSpinCount="100000" lockStructure="1"/>
  <bookViews>
    <workbookView xWindow="-120" yWindow="-120" windowWidth="29040" windowHeight="14895" tabRatio="822" activeTab="2" xr2:uid="{00000000-000D-0000-FFFF-FFFF00000000}"/>
  </bookViews>
  <sheets>
    <sheet name="intro à l'outil " sheetId="1" r:id="rId1"/>
    <sheet name="données TK" sheetId="2" r:id="rId2"/>
    <sheet name="données éco." sheetId="3" r:id="rId3"/>
    <sheet name="MB globale" sheetId="9" r:id="rId4"/>
    <sheet name="MB atelier 1" sheetId="21" r:id="rId5"/>
    <sheet name="MB atelier 2" sheetId="38" r:id="rId6"/>
    <sheet name="MB atelier 3" sheetId="39" r:id="rId7"/>
    <sheet name="MB atelier 4" sheetId="40" r:id="rId8"/>
    <sheet name="Annuités" sheetId="4" r:id="rId9"/>
    <sheet name="emprunts différés" sheetId="25" r:id="rId10"/>
    <sheet name="Amortissements" sheetId="5" r:id="rId11"/>
    <sheet name="Bilan ouverture" sheetId="8" r:id="rId12"/>
    <sheet name="plan de financement IND" sheetId="6" r:id="rId13"/>
    <sheet name="plan de financement SOC" sheetId="7" r:id="rId14"/>
    <sheet name="Compte de résultat et SIG " sheetId="10" r:id="rId15"/>
    <sheet name="Calcul MSA " sheetId="44" r:id="rId16"/>
    <sheet name="Prix de revient" sheetId="12" r:id="rId17"/>
    <sheet name="Prix de revient produit 2" sheetId="42" r:id="rId18"/>
    <sheet name="intro au BP de Tréso" sheetId="23" r:id="rId19"/>
    <sheet name="BP - N" sheetId="13" r:id="rId20"/>
    <sheet name="BP - N+1" sheetId="26" r:id="rId21"/>
    <sheet name="BP - N+2" sheetId="27" r:id="rId22"/>
    <sheet name="BP - N+3" sheetId="28" r:id="rId23"/>
    <sheet name="BP - N+4" sheetId="29" r:id="rId24"/>
    <sheet name="BP - N+5" sheetId="30" r:id="rId25"/>
    <sheet name="BP - N+6" sheetId="31" r:id="rId26"/>
    <sheet name="graphique BPT" sheetId="20" r:id="rId27"/>
  </sheets>
  <externalReferences>
    <externalReference r:id="rId28"/>
  </externalReferences>
  <definedNames>
    <definedName name="annee">'[1]emprunts différés'!$F$5</definedName>
    <definedName name="dureediffere">'[1]emprunts différés'!$E$21</definedName>
    <definedName name="dureepret">'[1]emprunts différés'!$E$9</definedName>
    <definedName name="fraisdossier">'[1]emprunts différés'!#REF!</definedName>
    <definedName name="fraisgarantie">'[1]emprunts différés'!#REF!</definedName>
    <definedName name="mois">'[1]emprunts différés'!$E$5</definedName>
    <definedName name="pret">'[1]emprunts différés'!$E$7</definedName>
    <definedName name="tauxassurance">'[1]emprunts différés'!$E$13</definedName>
    <definedName name="tauxinteret">'[1]emprunts différés'!$E$11</definedName>
    <definedName name="test">'[1]emprunts différés'!$B$3</definedName>
    <definedName name="test2">'[1]emprunts différés'!$B$15</definedName>
    <definedName name="typediffere">'[1]emprunts différés'!$B$18</definedName>
  </definedNames>
  <calcPr calcId="181029"/>
</workbook>
</file>

<file path=xl/calcChain.xml><?xml version="1.0" encoding="utf-8"?>
<calcChain xmlns="http://schemas.openxmlformats.org/spreadsheetml/2006/main">
  <c r="AA10" i="3" l="1"/>
  <c r="AA11" i="3"/>
  <c r="AA9" i="3"/>
  <c r="V10" i="3"/>
  <c r="V11" i="3"/>
  <c r="V9" i="3"/>
  <c r="Q10" i="3"/>
  <c r="Q11" i="3"/>
  <c r="Q9" i="3"/>
  <c r="L10" i="3"/>
  <c r="L11" i="3"/>
  <c r="L9" i="3"/>
  <c r="AD29" i="2"/>
  <c r="AD30" i="2"/>
  <c r="AD28" i="2"/>
  <c r="AB29" i="2"/>
  <c r="AB30" i="2"/>
  <c r="AB28" i="2"/>
  <c r="X29" i="2"/>
  <c r="X30" i="2"/>
  <c r="X28" i="2"/>
  <c r="V29" i="2"/>
  <c r="V30" i="2"/>
  <c r="V28" i="2"/>
  <c r="R29" i="2"/>
  <c r="R30" i="2"/>
  <c r="R28" i="2"/>
  <c r="P29" i="2"/>
  <c r="P30" i="2"/>
  <c r="P28" i="2"/>
  <c r="L29" i="2"/>
  <c r="L30" i="2"/>
  <c r="L28" i="2"/>
  <c r="J29" i="2"/>
  <c r="J30" i="2"/>
  <c r="J28" i="2"/>
  <c r="P14" i="44" l="1"/>
  <c r="K13" i="44"/>
  <c r="V11" i="44"/>
  <c r="V10" i="44"/>
  <c r="V9" i="44"/>
  <c r="V8" i="44"/>
  <c r="V7" i="44"/>
  <c r="T11" i="44"/>
  <c r="T10" i="44"/>
  <c r="T9" i="44"/>
  <c r="T8" i="44"/>
  <c r="T7" i="44"/>
  <c r="L58" i="44"/>
  <c r="L83" i="44"/>
  <c r="L30" i="44"/>
  <c r="J13" i="44"/>
  <c r="P15" i="44" s="1"/>
  <c r="J11" i="44"/>
  <c r="F28" i="8" l="1"/>
  <c r="F30" i="6"/>
  <c r="L82" i="44" l="1"/>
  <c r="L81" i="44"/>
  <c r="J78" i="44"/>
  <c r="L78" i="44" s="1"/>
  <c r="L74" i="44"/>
  <c r="L73" i="44"/>
  <c r="L72" i="44"/>
  <c r="L71" i="44"/>
  <c r="L59" i="44"/>
  <c r="L63" i="44" s="1"/>
  <c r="J59" i="44"/>
  <c r="J57" i="44"/>
  <c r="L57" i="44" s="1"/>
  <c r="K56" i="44"/>
  <c r="J56" i="44"/>
  <c r="K55" i="44"/>
  <c r="J55" i="44"/>
  <c r="J42" i="44"/>
  <c r="L42" i="44" s="1"/>
  <c r="J41" i="44"/>
  <c r="K40" i="44"/>
  <c r="J40" i="44"/>
  <c r="L40" i="44" s="1"/>
  <c r="K39" i="44"/>
  <c r="J39" i="44"/>
  <c r="J28" i="44"/>
  <c r="L28" i="44" s="1"/>
  <c r="L60" i="44" s="1"/>
  <c r="L44" i="44" s="1"/>
  <c r="L27" i="44"/>
  <c r="J27" i="44"/>
  <c r="L26" i="44"/>
  <c r="J23" i="44"/>
  <c r="L23" i="44" s="1"/>
  <c r="K22" i="44"/>
  <c r="S21" i="44"/>
  <c r="S22" i="44" s="1"/>
  <c r="R21" i="44"/>
  <c r="R22" i="44" s="1"/>
  <c r="Q21" i="44"/>
  <c r="Q22" i="44" s="1"/>
  <c r="P21" i="44"/>
  <c r="P22" i="44" s="1"/>
  <c r="S20" i="44"/>
  <c r="R20" i="44"/>
  <c r="Q20" i="44"/>
  <c r="P20" i="44"/>
  <c r="J20" i="44"/>
  <c r="L20" i="44" s="1"/>
  <c r="J19" i="44"/>
  <c r="L19" i="44" s="1"/>
  <c r="J18" i="44"/>
  <c r="L18" i="44" s="1"/>
  <c r="J17" i="44"/>
  <c r="L39" i="44" s="1"/>
  <c r="L80" i="44"/>
  <c r="L85" i="44" s="1"/>
  <c r="L13" i="44"/>
  <c r="K21" i="44"/>
  <c r="L84" i="44" l="1"/>
  <c r="L86" i="44" s="1"/>
  <c r="L87" i="44" s="1"/>
  <c r="K61" i="44"/>
  <c r="L56" i="44"/>
  <c r="K16" i="44"/>
  <c r="L16" i="44" s="1"/>
  <c r="L55" i="44"/>
  <c r="L43" i="44"/>
  <c r="L47" i="44" s="1"/>
  <c r="L21" i="44"/>
  <c r="L41" i="44" s="1"/>
  <c r="K41" i="44"/>
  <c r="K45" i="44" s="1"/>
  <c r="L17" i="44"/>
  <c r="L25" i="44"/>
  <c r="L33" i="44" s="1"/>
  <c r="L22" i="44" l="1"/>
  <c r="L32" i="44" s="1"/>
  <c r="L34" i="44" s="1"/>
  <c r="L62" i="44"/>
  <c r="L64" i="44" s="1"/>
  <c r="L65" i="44" s="1"/>
  <c r="L46" i="44"/>
  <c r="L48" i="44" s="1"/>
  <c r="L49" i="44" s="1"/>
  <c r="K31" i="44"/>
  <c r="H112" i="31" l="1"/>
  <c r="I112" i="31"/>
  <c r="J112" i="31"/>
  <c r="K112" i="31"/>
  <c r="L112" i="31"/>
  <c r="M112" i="31"/>
  <c r="N112" i="31"/>
  <c r="O112" i="31"/>
  <c r="P112" i="31"/>
  <c r="Q112" i="31"/>
  <c r="R112" i="31"/>
  <c r="G112" i="31"/>
  <c r="H112" i="30"/>
  <c r="I112" i="30"/>
  <c r="J112" i="30"/>
  <c r="K112" i="30"/>
  <c r="L112" i="30"/>
  <c r="M112" i="30"/>
  <c r="N112" i="30"/>
  <c r="O112" i="30"/>
  <c r="P112" i="30"/>
  <c r="Q112" i="30"/>
  <c r="R112" i="30"/>
  <c r="G112" i="30"/>
  <c r="H112" i="29"/>
  <c r="I112" i="29"/>
  <c r="J112" i="29"/>
  <c r="K112" i="29"/>
  <c r="L112" i="29"/>
  <c r="M112" i="29"/>
  <c r="N112" i="29"/>
  <c r="O112" i="29"/>
  <c r="P112" i="29"/>
  <c r="Q112" i="29"/>
  <c r="R112" i="29"/>
  <c r="G112" i="29"/>
  <c r="H112" i="28"/>
  <c r="I112" i="28"/>
  <c r="J112" i="28"/>
  <c r="K112" i="28"/>
  <c r="L112" i="28"/>
  <c r="M112" i="28"/>
  <c r="N112" i="28"/>
  <c r="O112" i="28"/>
  <c r="P112" i="28"/>
  <c r="Q112" i="28"/>
  <c r="R112" i="28"/>
  <c r="G112" i="28"/>
  <c r="H112" i="27"/>
  <c r="I112" i="27"/>
  <c r="J112" i="27"/>
  <c r="K112" i="27"/>
  <c r="L112" i="27"/>
  <c r="M112" i="27"/>
  <c r="N112" i="27"/>
  <c r="O112" i="27"/>
  <c r="P112" i="27"/>
  <c r="Q112" i="27"/>
  <c r="R112" i="27"/>
  <c r="G112" i="27"/>
  <c r="H112" i="13"/>
  <c r="I112" i="13"/>
  <c r="J112" i="13"/>
  <c r="K112" i="13"/>
  <c r="L112" i="13"/>
  <c r="M112" i="13"/>
  <c r="N112" i="13"/>
  <c r="O112" i="13"/>
  <c r="P112" i="13"/>
  <c r="Q112" i="13"/>
  <c r="R112" i="13"/>
  <c r="H112" i="26"/>
  <c r="I112" i="26"/>
  <c r="J112" i="26"/>
  <c r="K112" i="26"/>
  <c r="L112" i="26"/>
  <c r="M112" i="26"/>
  <c r="N112" i="26"/>
  <c r="O112" i="26"/>
  <c r="P112" i="26"/>
  <c r="Q112" i="26"/>
  <c r="R112" i="26"/>
  <c r="G112" i="26"/>
  <c r="G112" i="13"/>
  <c r="D97" i="31"/>
  <c r="AJ10" i="3"/>
  <c r="AJ11" i="3"/>
  <c r="AJ12" i="3"/>
  <c r="AJ13" i="3"/>
  <c r="AJ14" i="3"/>
  <c r="AJ15" i="3"/>
  <c r="AJ16" i="3"/>
  <c r="AJ17" i="3"/>
  <c r="AJ18" i="3"/>
  <c r="AJ19" i="3"/>
  <c r="AJ20" i="3"/>
  <c r="AJ21" i="3"/>
  <c r="AJ22" i="3"/>
  <c r="AJ23" i="3"/>
  <c r="AJ24" i="3"/>
  <c r="AJ25" i="3"/>
  <c r="AJ26" i="3"/>
  <c r="AJ27" i="3"/>
  <c r="AJ28" i="3"/>
  <c r="AJ29" i="3"/>
  <c r="AJ30" i="3"/>
  <c r="AJ9" i="3"/>
  <c r="AE10" i="3"/>
  <c r="AE11" i="3"/>
  <c r="AE12" i="3"/>
  <c r="AE13" i="3"/>
  <c r="AE14" i="3"/>
  <c r="AE15" i="3"/>
  <c r="AE16" i="3"/>
  <c r="AE17" i="3"/>
  <c r="AE18" i="3"/>
  <c r="AE19" i="3"/>
  <c r="AE20" i="3"/>
  <c r="AE21" i="3"/>
  <c r="AE22" i="3"/>
  <c r="AE23" i="3"/>
  <c r="AE24" i="3"/>
  <c r="AE25" i="3"/>
  <c r="AE26" i="3"/>
  <c r="AE27" i="3"/>
  <c r="AE28" i="3"/>
  <c r="AE29" i="3"/>
  <c r="AE30" i="3"/>
  <c r="AE9" i="3"/>
  <c r="Z10" i="3"/>
  <c r="Z11" i="3"/>
  <c r="Z12" i="3"/>
  <c r="Z13" i="3"/>
  <c r="Z14" i="3"/>
  <c r="Z15" i="3"/>
  <c r="Z16" i="3"/>
  <c r="Z17" i="3"/>
  <c r="Z18" i="3"/>
  <c r="Z19" i="3"/>
  <c r="Z20" i="3"/>
  <c r="Z21" i="3"/>
  <c r="Z22" i="3"/>
  <c r="Z23" i="3"/>
  <c r="Z24" i="3"/>
  <c r="Z25" i="3"/>
  <c r="Z26" i="3"/>
  <c r="Z27" i="3"/>
  <c r="Z28" i="3"/>
  <c r="Z29" i="3"/>
  <c r="Z30" i="3"/>
  <c r="Z9" i="3"/>
  <c r="U10" i="3"/>
  <c r="U11" i="3"/>
  <c r="U12" i="3"/>
  <c r="U13" i="3"/>
  <c r="U14" i="3"/>
  <c r="U15" i="3"/>
  <c r="U16" i="3"/>
  <c r="U17" i="3"/>
  <c r="U18" i="3"/>
  <c r="U19" i="3"/>
  <c r="U20" i="3"/>
  <c r="U21" i="3"/>
  <c r="U22" i="3"/>
  <c r="U23" i="3"/>
  <c r="U24" i="3"/>
  <c r="U25" i="3"/>
  <c r="U26" i="3"/>
  <c r="U27" i="3"/>
  <c r="U28" i="3"/>
  <c r="U29" i="3"/>
  <c r="U30" i="3"/>
  <c r="U9" i="3"/>
  <c r="P10" i="3"/>
  <c r="P11" i="3"/>
  <c r="P12" i="3"/>
  <c r="P13" i="3"/>
  <c r="P14" i="3"/>
  <c r="P15" i="3"/>
  <c r="P16" i="3"/>
  <c r="P17" i="3"/>
  <c r="P18" i="3"/>
  <c r="P19" i="3"/>
  <c r="P20" i="3"/>
  <c r="P21" i="3"/>
  <c r="P22" i="3"/>
  <c r="P23" i="3"/>
  <c r="P24" i="3"/>
  <c r="P25" i="3"/>
  <c r="P26" i="3"/>
  <c r="P27" i="3"/>
  <c r="P28" i="3"/>
  <c r="P29" i="3"/>
  <c r="P30" i="3"/>
  <c r="P9" i="3"/>
  <c r="K10" i="3"/>
  <c r="K11" i="3"/>
  <c r="K12" i="3"/>
  <c r="K13" i="3"/>
  <c r="K14" i="3"/>
  <c r="K15" i="3"/>
  <c r="K16" i="3"/>
  <c r="K17" i="3"/>
  <c r="K18" i="3"/>
  <c r="K19" i="3"/>
  <c r="K20" i="3"/>
  <c r="K21" i="3"/>
  <c r="K22" i="3"/>
  <c r="K23" i="3"/>
  <c r="K24" i="3"/>
  <c r="K25" i="3"/>
  <c r="K26" i="3"/>
  <c r="K27" i="3"/>
  <c r="K28" i="3"/>
  <c r="K29" i="3"/>
  <c r="K30" i="3"/>
  <c r="K9" i="3"/>
  <c r="F10" i="3"/>
  <c r="F11" i="3"/>
  <c r="F12" i="3"/>
  <c r="F13" i="3"/>
  <c r="F14" i="3"/>
  <c r="F15" i="3"/>
  <c r="F16" i="3"/>
  <c r="F17" i="3"/>
  <c r="F18" i="3"/>
  <c r="F19" i="3"/>
  <c r="F20" i="3"/>
  <c r="F21" i="3"/>
  <c r="F22" i="3"/>
  <c r="F23" i="3"/>
  <c r="F24" i="3"/>
  <c r="F25" i="3"/>
  <c r="F26" i="3"/>
  <c r="F27" i="3"/>
  <c r="F28" i="3"/>
  <c r="F29" i="3"/>
  <c r="F30" i="3"/>
  <c r="F9" i="3"/>
  <c r="AR36" i="2"/>
  <c r="AR38" i="2"/>
  <c r="AR39" i="2"/>
  <c r="AR40" i="2"/>
  <c r="AR41" i="2"/>
  <c r="AR42" i="2"/>
  <c r="AR43" i="2"/>
  <c r="AR44" i="2"/>
  <c r="AR45" i="2"/>
  <c r="AR46" i="2"/>
  <c r="AR47" i="2"/>
  <c r="AL36" i="2"/>
  <c r="AL38" i="2"/>
  <c r="AL39" i="2"/>
  <c r="AL40" i="2"/>
  <c r="AL41" i="2"/>
  <c r="AL42" i="2"/>
  <c r="AL43" i="2"/>
  <c r="AL44" i="2"/>
  <c r="AL45" i="2"/>
  <c r="AL46" i="2"/>
  <c r="AL47" i="2"/>
  <c r="AF36" i="2"/>
  <c r="AF38" i="2"/>
  <c r="AF39" i="2"/>
  <c r="AF40" i="2"/>
  <c r="AF41" i="2"/>
  <c r="AF42" i="2"/>
  <c r="AF43" i="2"/>
  <c r="AF44" i="2"/>
  <c r="AF45" i="2"/>
  <c r="AF46" i="2"/>
  <c r="AF47" i="2"/>
  <c r="Z35" i="2"/>
  <c r="AF35" i="2" s="1"/>
  <c r="AL35" i="2" s="1"/>
  <c r="AR35" i="2" s="1"/>
  <c r="Z36" i="2"/>
  <c r="Z38" i="2"/>
  <c r="Z39" i="2"/>
  <c r="Z40" i="2"/>
  <c r="Z41" i="2"/>
  <c r="Z42" i="2"/>
  <c r="Z43" i="2"/>
  <c r="Z44" i="2"/>
  <c r="Z45" i="2"/>
  <c r="Z46" i="2"/>
  <c r="Z47" i="2"/>
  <c r="T35" i="2"/>
  <c r="T36" i="2"/>
  <c r="T38" i="2"/>
  <c r="T39" i="2"/>
  <c r="T40" i="2"/>
  <c r="T41" i="2"/>
  <c r="T42" i="2"/>
  <c r="T43" i="2"/>
  <c r="T44" i="2"/>
  <c r="T45" i="2"/>
  <c r="T46" i="2"/>
  <c r="T47" i="2"/>
  <c r="N35" i="2"/>
  <c r="N36" i="2"/>
  <c r="N38" i="2"/>
  <c r="N39" i="2"/>
  <c r="N40" i="2"/>
  <c r="N41" i="2"/>
  <c r="N42" i="2"/>
  <c r="N43" i="2"/>
  <c r="N44" i="2"/>
  <c r="N45" i="2"/>
  <c r="N46" i="2"/>
  <c r="N47" i="2"/>
  <c r="N48" i="2"/>
  <c r="T48" i="2" s="1"/>
  <c r="Z48" i="2" s="1"/>
  <c r="AF48" i="2" s="1"/>
  <c r="AL48" i="2" s="1"/>
  <c r="AR48" i="2" s="1"/>
  <c r="H29" i="2"/>
  <c r="N29" i="2" s="1"/>
  <c r="T29" i="2" s="1"/>
  <c r="Z29" i="2" s="1"/>
  <c r="AF29" i="2" s="1"/>
  <c r="AL29" i="2" s="1"/>
  <c r="AR29" i="2" s="1"/>
  <c r="H30" i="2"/>
  <c r="N30" i="2" s="1"/>
  <c r="T30" i="2" s="1"/>
  <c r="Z30" i="2" s="1"/>
  <c r="AF30" i="2" s="1"/>
  <c r="AL30" i="2" s="1"/>
  <c r="AR30" i="2" s="1"/>
  <c r="H31" i="2"/>
  <c r="N31" i="2" s="1"/>
  <c r="T31" i="2" s="1"/>
  <c r="Z31" i="2" s="1"/>
  <c r="AF31" i="2" s="1"/>
  <c r="AL31" i="2" s="1"/>
  <c r="AR31" i="2" s="1"/>
  <c r="H32" i="2"/>
  <c r="N32" i="2" s="1"/>
  <c r="T32" i="2" s="1"/>
  <c r="Z32" i="2" s="1"/>
  <c r="AF32" i="2" s="1"/>
  <c r="AL32" i="2" s="1"/>
  <c r="AR32" i="2" s="1"/>
  <c r="H33" i="2"/>
  <c r="N33" i="2" s="1"/>
  <c r="T33" i="2" s="1"/>
  <c r="Z33" i="2" s="1"/>
  <c r="AF33" i="2" s="1"/>
  <c r="AL33" i="2" s="1"/>
  <c r="AR33" i="2" s="1"/>
  <c r="H34" i="2"/>
  <c r="N34" i="2" s="1"/>
  <c r="T34" i="2" s="1"/>
  <c r="Z34" i="2" s="1"/>
  <c r="AF34" i="2" s="1"/>
  <c r="AL34" i="2" s="1"/>
  <c r="AR34" i="2" s="1"/>
  <c r="H35" i="2"/>
  <c r="H36" i="2"/>
  <c r="H37" i="2"/>
  <c r="N37" i="2" s="1"/>
  <c r="T37" i="2" s="1"/>
  <c r="Z37" i="2" s="1"/>
  <c r="AF37" i="2" s="1"/>
  <c r="AL37" i="2" s="1"/>
  <c r="AR37" i="2" s="1"/>
  <c r="H38" i="2"/>
  <c r="H39" i="2"/>
  <c r="H40" i="2"/>
  <c r="H41" i="2"/>
  <c r="H42" i="2"/>
  <c r="H43" i="2"/>
  <c r="H44" i="2"/>
  <c r="H45" i="2"/>
  <c r="H46" i="2"/>
  <c r="H47" i="2"/>
  <c r="H48" i="2"/>
  <c r="H49" i="2"/>
  <c r="N49" i="2" s="1"/>
  <c r="T49" i="2" s="1"/>
  <c r="Z49" i="2" s="1"/>
  <c r="AF49" i="2" s="1"/>
  <c r="AL49" i="2" s="1"/>
  <c r="AR49" i="2" s="1"/>
  <c r="H28" i="2"/>
  <c r="N28" i="2" s="1"/>
  <c r="T28" i="2" s="1"/>
  <c r="Z28" i="2" s="1"/>
  <c r="AF28" i="2" s="1"/>
  <c r="AL28" i="2" s="1"/>
  <c r="AR28" i="2" s="1"/>
  <c r="AS49" i="2"/>
  <c r="AQ49" i="2"/>
  <c r="AS48" i="2"/>
  <c r="AQ48" i="2"/>
  <c r="AS47" i="2"/>
  <c r="AQ47" i="2"/>
  <c r="AS46" i="2"/>
  <c r="AQ46" i="2"/>
  <c r="AS45" i="2"/>
  <c r="AQ45" i="2"/>
  <c r="AS44" i="2"/>
  <c r="AQ44" i="2"/>
  <c r="AS43" i="2"/>
  <c r="AQ43" i="2"/>
  <c r="AS42" i="2"/>
  <c r="AQ42" i="2"/>
  <c r="AS41" i="2"/>
  <c r="AQ41" i="2"/>
  <c r="AS40" i="2"/>
  <c r="AQ40" i="2"/>
  <c r="AS39" i="2"/>
  <c r="AQ39" i="2"/>
  <c r="AS38" i="2"/>
  <c r="AQ38" i="2"/>
  <c r="AS37" i="2"/>
  <c r="AQ37" i="2"/>
  <c r="AS36" i="2"/>
  <c r="AQ36" i="2"/>
  <c r="AS35" i="2"/>
  <c r="AQ35" i="2"/>
  <c r="AS34" i="2"/>
  <c r="AQ34" i="2"/>
  <c r="AS33" i="2"/>
  <c r="AQ33" i="2"/>
  <c r="AS32" i="2"/>
  <c r="AQ32" i="2"/>
  <c r="AS31" i="2"/>
  <c r="AQ31" i="2"/>
  <c r="AS30" i="2"/>
  <c r="AQ30" i="2"/>
  <c r="AS29" i="2"/>
  <c r="AQ29" i="2"/>
  <c r="AS28" i="2"/>
  <c r="AQ28" i="2"/>
  <c r="AM49" i="2"/>
  <c r="AK49" i="2"/>
  <c r="AM48" i="2"/>
  <c r="AK48" i="2"/>
  <c r="AM47" i="2"/>
  <c r="AK47" i="2"/>
  <c r="AM46" i="2"/>
  <c r="AK46" i="2"/>
  <c r="AM45" i="2"/>
  <c r="AK45" i="2"/>
  <c r="AM44" i="2"/>
  <c r="AK44" i="2"/>
  <c r="AM43" i="2"/>
  <c r="AK43" i="2"/>
  <c r="AM42" i="2"/>
  <c r="AK42" i="2"/>
  <c r="AM41" i="2"/>
  <c r="AK41" i="2"/>
  <c r="AM40" i="2"/>
  <c r="AK40" i="2"/>
  <c r="AM39" i="2"/>
  <c r="AK39" i="2"/>
  <c r="AM38" i="2"/>
  <c r="AK38" i="2"/>
  <c r="AM37" i="2"/>
  <c r="AK37" i="2"/>
  <c r="AM36" i="2"/>
  <c r="AK36" i="2"/>
  <c r="AM35" i="2"/>
  <c r="AK35" i="2"/>
  <c r="AM34" i="2"/>
  <c r="AK34" i="2"/>
  <c r="AM33" i="2"/>
  <c r="AK33" i="2"/>
  <c r="AM32" i="2"/>
  <c r="AK32" i="2"/>
  <c r="AM31" i="2"/>
  <c r="AK31" i="2"/>
  <c r="AM30" i="2"/>
  <c r="AK30" i="2"/>
  <c r="AM29" i="2"/>
  <c r="AK29" i="2"/>
  <c r="AM28" i="2"/>
  <c r="AK28" i="2"/>
  <c r="AG49" i="2"/>
  <c r="AE49" i="2"/>
  <c r="AG48" i="2"/>
  <c r="AE48" i="2"/>
  <c r="AG47" i="2"/>
  <c r="AE47" i="2"/>
  <c r="AG46" i="2"/>
  <c r="AE46" i="2"/>
  <c r="AG45" i="2"/>
  <c r="AE45" i="2"/>
  <c r="AG44" i="2"/>
  <c r="AE44" i="2"/>
  <c r="AG43" i="2"/>
  <c r="AE43" i="2"/>
  <c r="AG42" i="2"/>
  <c r="AE42" i="2"/>
  <c r="AG41" i="2"/>
  <c r="AE41" i="2"/>
  <c r="AG40" i="2"/>
  <c r="AE40" i="2"/>
  <c r="AG39" i="2"/>
  <c r="AE39" i="2"/>
  <c r="AG38" i="2"/>
  <c r="AE38" i="2"/>
  <c r="AG37" i="2"/>
  <c r="AE37" i="2"/>
  <c r="AG36" i="2"/>
  <c r="AE36" i="2"/>
  <c r="AG35" i="2"/>
  <c r="AE35" i="2"/>
  <c r="AG34" i="2"/>
  <c r="AE34" i="2"/>
  <c r="AG33" i="2"/>
  <c r="AE33" i="2"/>
  <c r="AG32" i="2"/>
  <c r="AE32" i="2"/>
  <c r="AG31" i="2"/>
  <c r="AE31" i="2"/>
  <c r="AG30" i="2"/>
  <c r="AE30" i="2"/>
  <c r="AG29" i="2"/>
  <c r="AE29" i="2"/>
  <c r="AG28" i="2"/>
  <c r="AE28" i="2"/>
  <c r="AA49" i="2"/>
  <c r="Y49" i="2"/>
  <c r="AA48" i="2"/>
  <c r="Y48" i="2"/>
  <c r="AA47" i="2"/>
  <c r="Y47" i="2"/>
  <c r="AA46" i="2"/>
  <c r="Y46" i="2"/>
  <c r="AA45" i="2"/>
  <c r="Y45" i="2"/>
  <c r="AA44" i="2"/>
  <c r="Y44" i="2"/>
  <c r="AA43" i="2"/>
  <c r="Y43" i="2"/>
  <c r="AA42" i="2"/>
  <c r="Y42" i="2"/>
  <c r="AA41" i="2"/>
  <c r="Y41" i="2"/>
  <c r="AA40" i="2"/>
  <c r="Y40" i="2"/>
  <c r="AA39" i="2"/>
  <c r="Y39" i="2"/>
  <c r="AA38" i="2"/>
  <c r="Y38" i="2"/>
  <c r="AA37" i="2"/>
  <c r="Y37" i="2"/>
  <c r="AA36" i="2"/>
  <c r="Y36" i="2"/>
  <c r="AA35" i="2"/>
  <c r="Y35" i="2"/>
  <c r="AA34" i="2"/>
  <c r="Y34" i="2"/>
  <c r="AA33" i="2"/>
  <c r="Y33" i="2"/>
  <c r="AA32" i="2"/>
  <c r="Y32" i="2"/>
  <c r="AA31" i="2"/>
  <c r="Y31" i="2"/>
  <c r="AA30" i="2"/>
  <c r="Y30" i="2"/>
  <c r="AA29" i="2"/>
  <c r="Y29" i="2"/>
  <c r="AA28" i="2"/>
  <c r="Y28" i="2"/>
  <c r="U49" i="2"/>
  <c r="S49" i="2"/>
  <c r="U48" i="2"/>
  <c r="S48" i="2"/>
  <c r="U47" i="2"/>
  <c r="S47" i="2"/>
  <c r="U46" i="2"/>
  <c r="S46" i="2"/>
  <c r="U45" i="2"/>
  <c r="S45" i="2"/>
  <c r="U44" i="2"/>
  <c r="S44" i="2"/>
  <c r="U43" i="2"/>
  <c r="S43" i="2"/>
  <c r="U42" i="2"/>
  <c r="S42" i="2"/>
  <c r="U41" i="2"/>
  <c r="S41" i="2"/>
  <c r="U40" i="2"/>
  <c r="S40" i="2"/>
  <c r="U39" i="2"/>
  <c r="S39" i="2"/>
  <c r="U38" i="2"/>
  <c r="S38" i="2"/>
  <c r="U37" i="2"/>
  <c r="S37" i="2"/>
  <c r="U36" i="2"/>
  <c r="S36" i="2"/>
  <c r="U35" i="2"/>
  <c r="S35" i="2"/>
  <c r="U34" i="2"/>
  <c r="S34" i="2"/>
  <c r="U33" i="2"/>
  <c r="S33" i="2"/>
  <c r="U32" i="2"/>
  <c r="S32" i="2"/>
  <c r="U31" i="2"/>
  <c r="S31" i="2"/>
  <c r="U30" i="2"/>
  <c r="S30" i="2"/>
  <c r="U29" i="2"/>
  <c r="S29" i="2"/>
  <c r="U28" i="2"/>
  <c r="S28" i="2"/>
  <c r="O49" i="2"/>
  <c r="M49" i="2"/>
  <c r="O48" i="2"/>
  <c r="M48" i="2"/>
  <c r="O47" i="2"/>
  <c r="M47" i="2"/>
  <c r="O46" i="2"/>
  <c r="M46" i="2"/>
  <c r="O45" i="2"/>
  <c r="M45" i="2"/>
  <c r="O44" i="2"/>
  <c r="M44" i="2"/>
  <c r="O43" i="2"/>
  <c r="M43" i="2"/>
  <c r="O42" i="2"/>
  <c r="M42" i="2"/>
  <c r="O41" i="2"/>
  <c r="M41" i="2"/>
  <c r="O40" i="2"/>
  <c r="M40" i="2"/>
  <c r="O39" i="2"/>
  <c r="M39" i="2"/>
  <c r="O38" i="2"/>
  <c r="M38" i="2"/>
  <c r="O37" i="2"/>
  <c r="M37" i="2"/>
  <c r="O36" i="2"/>
  <c r="M36" i="2"/>
  <c r="O35" i="2"/>
  <c r="M35" i="2"/>
  <c r="O34" i="2"/>
  <c r="M34" i="2"/>
  <c r="O33" i="2"/>
  <c r="M33" i="2"/>
  <c r="O32" i="2"/>
  <c r="M32" i="2"/>
  <c r="O31" i="2"/>
  <c r="M31" i="2"/>
  <c r="O30" i="2"/>
  <c r="M30" i="2"/>
  <c r="O29" i="2"/>
  <c r="M29" i="2"/>
  <c r="O28" i="2"/>
  <c r="M28" i="2"/>
  <c r="AI49" i="2"/>
  <c r="AI48" i="2"/>
  <c r="AI47" i="2"/>
  <c r="AI46" i="2"/>
  <c r="AI45" i="2"/>
  <c r="AI44" i="2"/>
  <c r="AI43" i="2"/>
  <c r="AI42" i="2"/>
  <c r="AI41" i="2"/>
  <c r="AI40" i="2"/>
  <c r="AI39" i="2"/>
  <c r="AI38" i="2"/>
  <c r="AI37" i="2"/>
  <c r="AI36" i="2"/>
  <c r="AI35" i="2"/>
  <c r="AI34" i="2"/>
  <c r="AI33" i="2"/>
  <c r="AI32" i="2"/>
  <c r="AI31" i="2"/>
  <c r="AI30" i="2"/>
  <c r="AI29" i="2"/>
  <c r="AI28" i="2"/>
  <c r="AO49" i="2"/>
  <c r="AO48" i="2"/>
  <c r="AO47" i="2"/>
  <c r="AO46" i="2"/>
  <c r="AO45" i="2"/>
  <c r="AO44" i="2"/>
  <c r="AO43" i="2"/>
  <c r="AO42" i="2"/>
  <c r="AO41" i="2"/>
  <c r="AO40" i="2"/>
  <c r="AO39" i="2"/>
  <c r="AO38" i="2"/>
  <c r="AO37" i="2"/>
  <c r="AO36" i="2"/>
  <c r="AO35" i="2"/>
  <c r="AO34" i="2"/>
  <c r="AO33" i="2"/>
  <c r="AO32" i="2"/>
  <c r="AO31" i="2"/>
  <c r="AO30" i="2"/>
  <c r="AO29" i="2"/>
  <c r="AO28" i="2"/>
  <c r="AC49" i="2"/>
  <c r="AC48" i="2"/>
  <c r="AC47" i="2"/>
  <c r="AC46" i="2"/>
  <c r="AC45" i="2"/>
  <c r="AC44" i="2"/>
  <c r="AC43" i="2"/>
  <c r="AC42" i="2"/>
  <c r="AC41" i="2"/>
  <c r="AC40" i="2"/>
  <c r="AC39" i="2"/>
  <c r="AC38" i="2"/>
  <c r="AC37" i="2"/>
  <c r="AC36" i="2"/>
  <c r="AC35" i="2"/>
  <c r="AC34" i="2"/>
  <c r="AC33" i="2"/>
  <c r="AC32" i="2"/>
  <c r="AC31" i="2"/>
  <c r="AC30" i="2"/>
  <c r="AC29" i="2"/>
  <c r="AC28" i="2"/>
  <c r="W49" i="2"/>
  <c r="W48" i="2"/>
  <c r="W47" i="2"/>
  <c r="W46" i="2"/>
  <c r="W45" i="2"/>
  <c r="W44" i="2"/>
  <c r="W43" i="2"/>
  <c r="W42" i="2"/>
  <c r="W41" i="2"/>
  <c r="W40" i="2"/>
  <c r="W39" i="2"/>
  <c r="W38" i="2"/>
  <c r="W37" i="2"/>
  <c r="W36" i="2"/>
  <c r="W35" i="2"/>
  <c r="W34" i="2"/>
  <c r="W33" i="2"/>
  <c r="W32" i="2"/>
  <c r="W31" i="2"/>
  <c r="W30" i="2"/>
  <c r="W29" i="2"/>
  <c r="W28" i="2"/>
  <c r="Q49" i="2"/>
  <c r="Q48" i="2"/>
  <c r="Q47" i="2"/>
  <c r="Q46" i="2"/>
  <c r="Q45" i="2"/>
  <c r="Q44" i="2"/>
  <c r="Q43" i="2"/>
  <c r="Q42" i="2"/>
  <c r="Q41" i="2"/>
  <c r="Q40" i="2"/>
  <c r="Q39" i="2"/>
  <c r="Q38" i="2"/>
  <c r="Q37" i="2"/>
  <c r="Q36" i="2"/>
  <c r="Q35" i="2"/>
  <c r="Q34" i="2"/>
  <c r="Q33" i="2"/>
  <c r="Q32" i="2"/>
  <c r="Q31" i="2"/>
  <c r="Q30" i="2"/>
  <c r="Q29" i="2"/>
  <c r="Q28" i="2"/>
  <c r="K49" i="2"/>
  <c r="K48" i="2"/>
  <c r="K47" i="2"/>
  <c r="K46" i="2"/>
  <c r="K45" i="2"/>
  <c r="K44" i="2"/>
  <c r="K43" i="2"/>
  <c r="K42" i="2"/>
  <c r="K41" i="2"/>
  <c r="K40" i="2"/>
  <c r="K39" i="2"/>
  <c r="K38" i="2"/>
  <c r="K37" i="2"/>
  <c r="K36" i="2"/>
  <c r="K35" i="2"/>
  <c r="K34" i="2"/>
  <c r="K33" i="2"/>
  <c r="K32" i="2"/>
  <c r="K31" i="2"/>
  <c r="K30" i="2"/>
  <c r="K29" i="2"/>
  <c r="K28" i="2"/>
  <c r="I49" i="2"/>
  <c r="I48" i="2"/>
  <c r="I47" i="2"/>
  <c r="I46" i="2"/>
  <c r="I45" i="2"/>
  <c r="I44" i="2"/>
  <c r="I43" i="2"/>
  <c r="I42" i="2"/>
  <c r="I41" i="2"/>
  <c r="I40" i="2"/>
  <c r="I39" i="2"/>
  <c r="I38" i="2"/>
  <c r="I37" i="2"/>
  <c r="I36" i="2"/>
  <c r="I35" i="2"/>
  <c r="I34" i="2"/>
  <c r="I33" i="2"/>
  <c r="I32" i="2"/>
  <c r="I31" i="2"/>
  <c r="I30" i="2"/>
  <c r="I29" i="2"/>
  <c r="I28" i="2"/>
  <c r="G49" i="2"/>
  <c r="G48" i="2"/>
  <c r="G47" i="2"/>
  <c r="G46" i="2"/>
  <c r="G45" i="2"/>
  <c r="G44" i="2"/>
  <c r="G43" i="2"/>
  <c r="G42" i="2"/>
  <c r="G41" i="2"/>
  <c r="G40" i="2"/>
  <c r="G39" i="2"/>
  <c r="G38" i="2"/>
  <c r="G37" i="2"/>
  <c r="G36" i="2"/>
  <c r="G35" i="2"/>
  <c r="G34" i="2"/>
  <c r="G33" i="2"/>
  <c r="G32" i="2"/>
  <c r="G31" i="2"/>
  <c r="G30" i="2"/>
  <c r="G29" i="2"/>
  <c r="G28" i="2"/>
  <c r="D30" i="28"/>
  <c r="G12" i="12" l="1"/>
  <c r="N8" i="5"/>
  <c r="N7" i="5"/>
  <c r="M8" i="5"/>
  <c r="M7" i="5"/>
  <c r="L8" i="5"/>
  <c r="L7" i="5"/>
  <c r="K8" i="5"/>
  <c r="K7" i="5"/>
  <c r="J8" i="5"/>
  <c r="J7" i="5"/>
  <c r="I8" i="5"/>
  <c r="I7" i="5"/>
  <c r="H8" i="5"/>
  <c r="H7" i="5"/>
  <c r="G8" i="5"/>
  <c r="G7" i="5"/>
  <c r="AB6" i="4"/>
  <c r="AB7" i="4"/>
  <c r="Y6" i="4"/>
  <c r="Y7" i="4"/>
  <c r="V6" i="4"/>
  <c r="V7" i="4"/>
  <c r="S6" i="4"/>
  <c r="S7" i="4"/>
  <c r="P6" i="4"/>
  <c r="P7" i="4"/>
  <c r="M6" i="4"/>
  <c r="M7" i="4"/>
  <c r="J6" i="4"/>
  <c r="J7" i="4"/>
  <c r="E6" i="2"/>
  <c r="B6" i="20" l="1"/>
  <c r="C6" i="20" l="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D111" i="31"/>
  <c r="E111" i="31" s="1"/>
  <c r="F111" i="31"/>
  <c r="F110" i="31"/>
  <c r="E33" i="31"/>
  <c r="E31" i="31"/>
  <c r="D111" i="30"/>
  <c r="E111" i="30" s="1"/>
  <c r="F111" i="30"/>
  <c r="F110" i="30"/>
  <c r="E33" i="30"/>
  <c r="E31" i="30"/>
  <c r="F111" i="29"/>
  <c r="D111" i="29"/>
  <c r="E111" i="29" l="1"/>
  <c r="E33" i="29"/>
  <c r="E31" i="29"/>
  <c r="D111" i="28"/>
  <c r="E111" i="28" s="1"/>
  <c r="F111" i="28"/>
  <c r="F110" i="28"/>
  <c r="F109" i="28"/>
  <c r="F108" i="28"/>
  <c r="E33" i="28"/>
  <c r="E31" i="28"/>
  <c r="D111" i="27"/>
  <c r="E111" i="27" s="1"/>
  <c r="F111" i="27"/>
  <c r="D111" i="26"/>
  <c r="E111" i="26" s="1"/>
  <c r="F111" i="26"/>
  <c r="D111" i="13"/>
  <c r="F111" i="13"/>
  <c r="Q246" i="3"/>
  <c r="D30" i="31" s="1"/>
  <c r="E30" i="31" s="1"/>
  <c r="O246" i="3"/>
  <c r="D30" i="30" s="1"/>
  <c r="E30" i="30" s="1"/>
  <c r="M246" i="3"/>
  <c r="D30" i="29" s="1"/>
  <c r="K246" i="3"/>
  <c r="E30" i="28" s="1"/>
  <c r="I246" i="3"/>
  <c r="D30" i="27" s="1"/>
  <c r="G246" i="3"/>
  <c r="D30" i="26" s="1"/>
  <c r="E246" i="3"/>
  <c r="D30" i="13" s="1"/>
  <c r="G104" i="42"/>
  <c r="G102" i="42"/>
  <c r="G100" i="42"/>
  <c r="F100" i="42"/>
  <c r="G95" i="42"/>
  <c r="F95" i="42"/>
  <c r="G90" i="42"/>
  <c r="F90" i="42"/>
  <c r="G85" i="42"/>
  <c r="G83" i="42"/>
  <c r="F83" i="42"/>
  <c r="G81" i="42"/>
  <c r="G80" i="42"/>
  <c r="G106" i="42" s="1"/>
  <c r="F80" i="42"/>
  <c r="G78" i="42"/>
  <c r="G76" i="42"/>
  <c r="G74" i="42"/>
  <c r="G73" i="42"/>
  <c r="G72" i="42"/>
  <c r="G70" i="42"/>
  <c r="F70" i="42"/>
  <c r="F76" i="42" s="1"/>
  <c r="G69" i="42"/>
  <c r="G68" i="42"/>
  <c r="G67" i="42"/>
  <c r="G66" i="42"/>
  <c r="G65" i="42"/>
  <c r="G64" i="42"/>
  <c r="G63" i="42"/>
  <c r="G62" i="42"/>
  <c r="G61" i="42"/>
  <c r="G60" i="42"/>
  <c r="G59" i="42"/>
  <c r="G58" i="42"/>
  <c r="G57" i="42"/>
  <c r="G56" i="42"/>
  <c r="G55" i="42"/>
  <c r="G54" i="42"/>
  <c r="G53" i="42"/>
  <c r="G52" i="42"/>
  <c r="G51" i="42"/>
  <c r="G50" i="42"/>
  <c r="G49" i="42"/>
  <c r="G48" i="42"/>
  <c r="G47" i="42"/>
  <c r="G46" i="42"/>
  <c r="G45" i="42"/>
  <c r="G44" i="42"/>
  <c r="G41" i="42"/>
  <c r="F41" i="42"/>
  <c r="F78" i="42" s="1"/>
  <c r="G40" i="42"/>
  <c r="G39" i="42"/>
  <c r="G38" i="42"/>
  <c r="G37" i="42"/>
  <c r="G36" i="42"/>
  <c r="G35" i="42"/>
  <c r="G34" i="42"/>
  <c r="G33" i="42"/>
  <c r="G32" i="42"/>
  <c r="G31" i="42"/>
  <c r="G30" i="42"/>
  <c r="G29" i="42"/>
  <c r="G28" i="42"/>
  <c r="G27" i="42"/>
  <c r="G26" i="42"/>
  <c r="G25" i="42"/>
  <c r="G24" i="42"/>
  <c r="G23" i="42"/>
  <c r="G22" i="42"/>
  <c r="G21" i="42"/>
  <c r="G20" i="42"/>
  <c r="G19" i="42"/>
  <c r="G18" i="42"/>
  <c r="G17" i="42"/>
  <c r="G16" i="42"/>
  <c r="G15" i="42"/>
  <c r="G14" i="42"/>
  <c r="G13" i="42"/>
  <c r="G12" i="42"/>
  <c r="D116" i="31"/>
  <c r="N116" i="31" s="1"/>
  <c r="D116" i="30"/>
  <c r="K116" i="30" s="1"/>
  <c r="D116" i="29"/>
  <c r="P116" i="29" s="1"/>
  <c r="D116" i="28"/>
  <c r="M116" i="28" s="1"/>
  <c r="D116" i="27"/>
  <c r="P116" i="27" s="1"/>
  <c r="D116" i="13"/>
  <c r="I116" i="13" s="1"/>
  <c r="D116" i="26"/>
  <c r="R116" i="26" s="1"/>
  <c r="E111" i="13" l="1"/>
  <c r="P116" i="31"/>
  <c r="R116" i="30"/>
  <c r="I116" i="30"/>
  <c r="H116" i="31"/>
  <c r="J116" i="30"/>
  <c r="I116" i="31"/>
  <c r="L116" i="30"/>
  <c r="L116" i="31"/>
  <c r="M116" i="30"/>
  <c r="M116" i="31"/>
  <c r="Q116" i="30"/>
  <c r="O116" i="31"/>
  <c r="Q116" i="31"/>
  <c r="G116" i="31"/>
  <c r="I116" i="29"/>
  <c r="Q116" i="29"/>
  <c r="F112" i="28"/>
  <c r="H116" i="28"/>
  <c r="K116" i="28"/>
  <c r="N116" i="28"/>
  <c r="L116" i="28"/>
  <c r="O116" i="28"/>
  <c r="G116" i="28"/>
  <c r="P116" i="28"/>
  <c r="H116" i="27"/>
  <c r="Q116" i="27"/>
  <c r="F112" i="26"/>
  <c r="I116" i="26"/>
  <c r="P116" i="26"/>
  <c r="M116" i="13"/>
  <c r="P116" i="13"/>
  <c r="R116" i="27"/>
  <c r="J116" i="27"/>
  <c r="K116" i="27"/>
  <c r="L116" i="27"/>
  <c r="I116" i="27"/>
  <c r="M116" i="27"/>
  <c r="N116" i="27"/>
  <c r="Q116" i="13"/>
  <c r="J116" i="29"/>
  <c r="R116" i="29"/>
  <c r="J116" i="13"/>
  <c r="R116" i="13"/>
  <c r="K116" i="13"/>
  <c r="O116" i="27"/>
  <c r="I116" i="28"/>
  <c r="Q116" i="28"/>
  <c r="L116" i="29"/>
  <c r="G116" i="30"/>
  <c r="O116" i="30"/>
  <c r="J116" i="31"/>
  <c r="R116" i="31"/>
  <c r="K116" i="29"/>
  <c r="N116" i="30"/>
  <c r="L116" i="13"/>
  <c r="G116" i="27"/>
  <c r="J116" i="28"/>
  <c r="R116" i="28"/>
  <c r="M116" i="29"/>
  <c r="H116" i="30"/>
  <c r="P116" i="30"/>
  <c r="K116" i="31"/>
  <c r="N116" i="29"/>
  <c r="N116" i="13"/>
  <c r="G116" i="29"/>
  <c r="O116" i="29"/>
  <c r="H116" i="13"/>
  <c r="O116" i="13"/>
  <c r="H116" i="29"/>
  <c r="F85" i="42"/>
  <c r="F104" i="42"/>
  <c r="F102" i="42"/>
  <c r="J116" i="26"/>
  <c r="Q116" i="26"/>
  <c r="K116" i="26"/>
  <c r="L116" i="26"/>
  <c r="M116" i="26"/>
  <c r="N116" i="26"/>
  <c r="H116" i="26"/>
  <c r="G116" i="26"/>
  <c r="O116" i="26"/>
  <c r="BB8" i="2"/>
  <c r="BB9" i="2" s="1"/>
  <c r="BB10" i="2" s="1"/>
  <c r="BB11" i="2" s="1"/>
  <c r="BB12" i="2" l="1"/>
  <c r="J6" i="2"/>
  <c r="G7" i="3" s="1"/>
  <c r="F116" i="30"/>
  <c r="F116" i="31"/>
  <c r="F116" i="29"/>
  <c r="F116" i="28"/>
  <c r="F116" i="27"/>
  <c r="F116" i="13"/>
  <c r="AK35" i="3" l="1"/>
  <c r="AA7" i="3"/>
  <c r="L7" i="3"/>
  <c r="AF35" i="3"/>
  <c r="V7" i="3"/>
  <c r="V35" i="3"/>
  <c r="AA35" i="3"/>
  <c r="Q7" i="3"/>
  <c r="AK7" i="3"/>
  <c r="Q35" i="3"/>
  <c r="L35" i="3"/>
  <c r="AF7" i="3"/>
  <c r="G35" i="3"/>
  <c r="BB13" i="2"/>
  <c r="BB14" i="2" s="1"/>
  <c r="BB15" i="2" s="1"/>
  <c r="BB16" i="2" s="1"/>
  <c r="BB17" i="2" s="1"/>
  <c r="BB18" i="2" s="1"/>
  <c r="F5" i="2"/>
  <c r="AK34" i="3" l="1"/>
  <c r="AA6" i="3"/>
  <c r="AA34" i="3"/>
  <c r="L34" i="3"/>
  <c r="Q6" i="3"/>
  <c r="V6" i="3"/>
  <c r="AF34" i="3"/>
  <c r="AK6" i="3"/>
  <c r="Q34" i="3"/>
  <c r="V34" i="3"/>
  <c r="AF6" i="3"/>
  <c r="G6" i="3"/>
  <c r="L6" i="3"/>
  <c r="G34" i="3"/>
  <c r="G5" i="27"/>
  <c r="H5" i="27" s="1"/>
  <c r="I5" i="27" s="1"/>
  <c r="J5" i="27" s="1"/>
  <c r="K5" i="27" s="1"/>
  <c r="L5" i="27" s="1"/>
  <c r="M5" i="27" s="1"/>
  <c r="N5" i="27" s="1"/>
  <c r="O5" i="27" s="1"/>
  <c r="P5" i="27" s="1"/>
  <c r="Q5" i="27" s="1"/>
  <c r="R5" i="27" s="1"/>
  <c r="G5" i="26"/>
  <c r="G5" i="30"/>
  <c r="G5" i="28"/>
  <c r="G5" i="31"/>
  <c r="H5" i="31" s="1"/>
  <c r="I5" i="31" s="1"/>
  <c r="J5" i="31" s="1"/>
  <c r="K5" i="31" s="1"/>
  <c r="L5" i="31" s="1"/>
  <c r="M5" i="31" s="1"/>
  <c r="N5" i="31" s="1"/>
  <c r="O5" i="31" s="1"/>
  <c r="P5" i="31" s="1"/>
  <c r="Q5" i="31" s="1"/>
  <c r="R5" i="31" s="1"/>
  <c r="G5" i="29"/>
  <c r="G5" i="13"/>
  <c r="H5" i="13" s="1"/>
  <c r="I5" i="13" s="1"/>
  <c r="J5" i="13" s="1"/>
  <c r="K5" i="13" s="1"/>
  <c r="L5" i="13" s="1"/>
  <c r="M5" i="13" s="1"/>
  <c r="N5" i="13" s="1"/>
  <c r="O5" i="13" s="1"/>
  <c r="P5" i="13" s="1"/>
  <c r="Q5" i="13" s="1"/>
  <c r="R5" i="13" s="1"/>
  <c r="E254" i="3"/>
  <c r="G254" i="3" s="1"/>
  <c r="I254" i="3" s="1"/>
  <c r="K254" i="3" s="1"/>
  <c r="M254" i="3" s="1"/>
  <c r="O254" i="3" s="1"/>
  <c r="Q254" i="3" s="1"/>
  <c r="E249" i="3"/>
  <c r="G249" i="3" s="1"/>
  <c r="I249" i="3" s="1"/>
  <c r="K249" i="3" s="1"/>
  <c r="M249" i="3" s="1"/>
  <c r="O249" i="3" s="1"/>
  <c r="Q249" i="3" s="1"/>
  <c r="E238" i="3"/>
  <c r="G238" i="3" s="1"/>
  <c r="I238" i="3" s="1"/>
  <c r="K238" i="3" s="1"/>
  <c r="M238" i="3" s="1"/>
  <c r="O238" i="3" s="1"/>
  <c r="Q238" i="3" s="1"/>
  <c r="E230" i="3"/>
  <c r="G230" i="3" s="1"/>
  <c r="I230" i="3" s="1"/>
  <c r="K230" i="3" s="1"/>
  <c r="M230" i="3" s="1"/>
  <c r="O230" i="3" s="1"/>
  <c r="Q230" i="3" s="1"/>
  <c r="G103" i="12"/>
  <c r="G86" i="12"/>
  <c r="G84" i="12"/>
  <c r="G79" i="12"/>
  <c r="G71" i="12"/>
  <c r="H5" i="26" l="1"/>
  <c r="I5" i="26" s="1"/>
  <c r="J5" i="26" s="1"/>
  <c r="K5" i="26" s="1"/>
  <c r="L5" i="26" s="1"/>
  <c r="M5" i="26" s="1"/>
  <c r="N5" i="26" s="1"/>
  <c r="O5" i="26" s="1"/>
  <c r="P5" i="26" s="1"/>
  <c r="Q5" i="26" s="1"/>
  <c r="R5" i="26" s="1"/>
  <c r="H5" i="29"/>
  <c r="I5" i="29" s="1"/>
  <c r="J5" i="29" s="1"/>
  <c r="K5" i="29" s="1"/>
  <c r="L5" i="29" s="1"/>
  <c r="M5" i="29" s="1"/>
  <c r="N5" i="29" s="1"/>
  <c r="O5" i="29" s="1"/>
  <c r="P5" i="29" s="1"/>
  <c r="Q5" i="29" s="1"/>
  <c r="R5" i="29" s="1"/>
  <c r="E253" i="3"/>
  <c r="G253" i="3" s="1"/>
  <c r="I253" i="3" s="1"/>
  <c r="K253" i="3" s="1"/>
  <c r="M253" i="3" s="1"/>
  <c r="O253" i="3" s="1"/>
  <c r="Q253" i="3" s="1"/>
  <c r="E229" i="3"/>
  <c r="G229" i="3" s="1"/>
  <c r="I229" i="3" s="1"/>
  <c r="K229" i="3" s="1"/>
  <c r="M229" i="3" s="1"/>
  <c r="O229" i="3" s="1"/>
  <c r="Q229" i="3" s="1"/>
  <c r="E237" i="3"/>
  <c r="G237" i="3" s="1"/>
  <c r="I237" i="3" s="1"/>
  <c r="K237" i="3" s="1"/>
  <c r="M237" i="3" s="1"/>
  <c r="O237" i="3" s="1"/>
  <c r="Q237" i="3" s="1"/>
  <c r="E248" i="3"/>
  <c r="G248" i="3" s="1"/>
  <c r="I248" i="3" s="1"/>
  <c r="K248" i="3" s="1"/>
  <c r="M248" i="3" s="1"/>
  <c r="O248" i="3" s="1"/>
  <c r="Q248" i="3" s="1"/>
  <c r="H5" i="28"/>
  <c r="I5" i="28" s="1"/>
  <c r="J5" i="28" s="1"/>
  <c r="K5" i="28" s="1"/>
  <c r="L5" i="28" s="1"/>
  <c r="M5" i="28" s="1"/>
  <c r="N5" i="28" s="1"/>
  <c r="O5" i="28" s="1"/>
  <c r="P5" i="28" s="1"/>
  <c r="Q5" i="28" s="1"/>
  <c r="R5" i="28" s="1"/>
  <c r="H5" i="30"/>
  <c r="I5" i="30" s="1"/>
  <c r="J5" i="30" s="1"/>
  <c r="K5" i="30" s="1"/>
  <c r="L5" i="30" s="1"/>
  <c r="M5" i="30" s="1"/>
  <c r="N5" i="30" s="1"/>
  <c r="O5" i="30" s="1"/>
  <c r="P5" i="30" s="1"/>
  <c r="Q5" i="30" s="1"/>
  <c r="R5" i="30" s="1"/>
  <c r="F30" i="31"/>
  <c r="F31" i="31"/>
  <c r="F30" i="30"/>
  <c r="F31" i="30"/>
  <c r="F30" i="29"/>
  <c r="E30" i="29" s="1"/>
  <c r="F31" i="29"/>
  <c r="F30" i="28"/>
  <c r="F31" i="28"/>
  <c r="F30" i="27"/>
  <c r="E30" i="27" s="1"/>
  <c r="F31" i="27"/>
  <c r="E31" i="27" s="1"/>
  <c r="F31" i="13"/>
  <c r="E31" i="13" s="1"/>
  <c r="F31" i="26"/>
  <c r="E31" i="26" s="1"/>
  <c r="F30" i="26"/>
  <c r="E30" i="26" s="1"/>
  <c r="F30" i="13"/>
  <c r="E30" i="13" s="1"/>
  <c r="B15" i="25"/>
  <c r="B3" i="25"/>
  <c r="D31" i="25" l="1"/>
  <c r="C31" i="25" s="1"/>
  <c r="E26" i="25"/>
  <c r="G30" i="4"/>
  <c r="I30" i="4" s="1"/>
  <c r="G29" i="4"/>
  <c r="G28" i="4"/>
  <c r="G27" i="4"/>
  <c r="I27" i="4" s="1"/>
  <c r="G26" i="4"/>
  <c r="I26" i="4" s="1"/>
  <c r="G25" i="4"/>
  <c r="G24" i="4"/>
  <c r="G23" i="4"/>
  <c r="I23" i="4" s="1"/>
  <c r="G22" i="4"/>
  <c r="I22" i="4" s="1"/>
  <c r="J22" i="4" s="1"/>
  <c r="K22" i="4" s="1"/>
  <c r="M22" i="4" s="1"/>
  <c r="G21" i="4"/>
  <c r="G20" i="4"/>
  <c r="G19" i="4"/>
  <c r="G18" i="4"/>
  <c r="G17" i="4"/>
  <c r="AB32" i="4"/>
  <c r="Y32" i="4"/>
  <c r="V32" i="4"/>
  <c r="S32" i="4"/>
  <c r="P32" i="4"/>
  <c r="M32" i="4"/>
  <c r="K32" i="4"/>
  <c r="J32" i="4"/>
  <c r="AB31" i="4"/>
  <c r="Y31" i="4"/>
  <c r="V31" i="4"/>
  <c r="S31" i="4"/>
  <c r="P31" i="4"/>
  <c r="M31" i="4"/>
  <c r="K31" i="4"/>
  <c r="J31" i="4"/>
  <c r="I29" i="4"/>
  <c r="J29" i="4" s="1"/>
  <c r="K29" i="4" s="1"/>
  <c r="M29" i="4" s="1"/>
  <c r="I28" i="4"/>
  <c r="K28" i="4" s="1"/>
  <c r="M28" i="4" s="1"/>
  <c r="K27" i="4"/>
  <c r="M27" i="4" s="1"/>
  <c r="J27" i="4"/>
  <c r="I25" i="4"/>
  <c r="I24" i="4"/>
  <c r="K24" i="4" s="1"/>
  <c r="M24" i="4" s="1"/>
  <c r="K23" i="4"/>
  <c r="M23" i="4" s="1"/>
  <c r="J23" i="4"/>
  <c r="J49" i="40"/>
  <c r="J59" i="40" s="1"/>
  <c r="E38" i="40"/>
  <c r="E59" i="40" s="1"/>
  <c r="E31" i="40"/>
  <c r="C4" i="40"/>
  <c r="J59" i="39"/>
  <c r="J49" i="39"/>
  <c r="E38" i="39"/>
  <c r="E59" i="39" s="1"/>
  <c r="E31" i="39"/>
  <c r="C4" i="39"/>
  <c r="J59" i="38"/>
  <c r="J49" i="38"/>
  <c r="E38" i="38"/>
  <c r="E31" i="38"/>
  <c r="E59" i="38" s="1"/>
  <c r="C4" i="38"/>
  <c r="E31" i="21"/>
  <c r="E38" i="21"/>
  <c r="G67" i="12"/>
  <c r="G68" i="12"/>
  <c r="G69" i="12"/>
  <c r="G70" i="12"/>
  <c r="G31" i="12"/>
  <c r="G32" i="12"/>
  <c r="G33" i="12"/>
  <c r="G34" i="12"/>
  <c r="G35" i="12"/>
  <c r="G36" i="12"/>
  <c r="G37" i="12"/>
  <c r="G38" i="12"/>
  <c r="G39" i="12"/>
  <c r="G40" i="12"/>
  <c r="F59" i="31"/>
  <c r="F60" i="31"/>
  <c r="F61" i="31"/>
  <c r="F62" i="31"/>
  <c r="F63" i="31"/>
  <c r="F64" i="31"/>
  <c r="F65" i="31"/>
  <c r="F66" i="31"/>
  <c r="F67" i="31"/>
  <c r="F69" i="31"/>
  <c r="D59" i="31"/>
  <c r="E59" i="31" s="1"/>
  <c r="D60" i="31"/>
  <c r="E60" i="31" s="1"/>
  <c r="D61" i="31"/>
  <c r="E61" i="31" s="1"/>
  <c r="D62" i="31"/>
  <c r="E62" i="31" s="1"/>
  <c r="D63" i="31"/>
  <c r="E63" i="31" s="1"/>
  <c r="D64" i="31"/>
  <c r="E64" i="31" s="1"/>
  <c r="D65" i="31"/>
  <c r="E65" i="31" s="1"/>
  <c r="D66" i="31"/>
  <c r="E66" i="31" s="1"/>
  <c r="D67" i="31"/>
  <c r="E67" i="31" s="1"/>
  <c r="C59" i="31"/>
  <c r="C60" i="31"/>
  <c r="C61" i="31"/>
  <c r="C62" i="31"/>
  <c r="C63" i="31"/>
  <c r="C64" i="31"/>
  <c r="C65" i="31"/>
  <c r="C66" i="31"/>
  <c r="C67" i="31"/>
  <c r="F8" i="31"/>
  <c r="F9" i="31"/>
  <c r="F10" i="31"/>
  <c r="F11" i="31"/>
  <c r="F12" i="31"/>
  <c r="F13" i="31"/>
  <c r="F14" i="31"/>
  <c r="F15" i="31"/>
  <c r="F16" i="31"/>
  <c r="F17" i="31"/>
  <c r="F18" i="31"/>
  <c r="F19" i="31"/>
  <c r="F20" i="31"/>
  <c r="F21" i="31"/>
  <c r="F22" i="31"/>
  <c r="F23" i="31"/>
  <c r="F24" i="31"/>
  <c r="F25" i="31"/>
  <c r="F26" i="31"/>
  <c r="F27" i="31"/>
  <c r="F28" i="31"/>
  <c r="F32" i="31"/>
  <c r="F33" i="31"/>
  <c r="F35" i="31"/>
  <c r="C25" i="31"/>
  <c r="C26" i="31"/>
  <c r="C27" i="31"/>
  <c r="C28" i="31"/>
  <c r="C12" i="31"/>
  <c r="C13" i="31"/>
  <c r="C14" i="31"/>
  <c r="C15" i="31"/>
  <c r="C16" i="31"/>
  <c r="C17" i="31"/>
  <c r="C18" i="31"/>
  <c r="C19" i="31"/>
  <c r="C20" i="31"/>
  <c r="C21" i="31"/>
  <c r="C22" i="31"/>
  <c r="C23" i="31"/>
  <c r="C24" i="31"/>
  <c r="F60" i="30"/>
  <c r="F61" i="30"/>
  <c r="F62" i="30"/>
  <c r="F63" i="30"/>
  <c r="F64" i="30"/>
  <c r="F65" i="30"/>
  <c r="F66" i="30"/>
  <c r="F67" i="30"/>
  <c r="F69" i="30"/>
  <c r="D60" i="30"/>
  <c r="E60" i="30" s="1"/>
  <c r="D61" i="30"/>
  <c r="E61" i="30" s="1"/>
  <c r="D62" i="30"/>
  <c r="E62" i="30" s="1"/>
  <c r="D63" i="30"/>
  <c r="E63" i="30" s="1"/>
  <c r="D64" i="30"/>
  <c r="E64" i="30" s="1"/>
  <c r="D65" i="30"/>
  <c r="E65" i="30" s="1"/>
  <c r="D66" i="30"/>
  <c r="E66" i="30" s="1"/>
  <c r="D67" i="30"/>
  <c r="E67" i="30" s="1"/>
  <c r="C60" i="30"/>
  <c r="C61" i="30"/>
  <c r="C62" i="30"/>
  <c r="C63" i="30"/>
  <c r="C64" i="30"/>
  <c r="C65" i="30"/>
  <c r="C66" i="30"/>
  <c r="C67" i="30"/>
  <c r="F8" i="30"/>
  <c r="F9" i="30"/>
  <c r="F10" i="30"/>
  <c r="F11" i="30"/>
  <c r="F12" i="30"/>
  <c r="F13" i="30"/>
  <c r="F14" i="30"/>
  <c r="F15" i="30"/>
  <c r="F16" i="30"/>
  <c r="F17" i="30"/>
  <c r="F18" i="30"/>
  <c r="F19" i="30"/>
  <c r="F20" i="30"/>
  <c r="F21" i="30"/>
  <c r="F22" i="30"/>
  <c r="F23" i="30"/>
  <c r="F24" i="30"/>
  <c r="F25" i="30"/>
  <c r="F26" i="30"/>
  <c r="F27" i="30"/>
  <c r="F28" i="30"/>
  <c r="F32" i="30"/>
  <c r="F33" i="30"/>
  <c r="F35" i="30"/>
  <c r="C15" i="30"/>
  <c r="C16" i="30"/>
  <c r="C17" i="30"/>
  <c r="C18" i="30"/>
  <c r="C19" i="30"/>
  <c r="C20" i="30"/>
  <c r="C21" i="30"/>
  <c r="C22" i="30"/>
  <c r="C23" i="30"/>
  <c r="C24" i="30"/>
  <c r="C25" i="30"/>
  <c r="C26" i="30"/>
  <c r="C27" i="30"/>
  <c r="C28" i="30"/>
  <c r="F60" i="29"/>
  <c r="F61" i="29"/>
  <c r="F62" i="29"/>
  <c r="F63" i="29"/>
  <c r="F64" i="29"/>
  <c r="F65" i="29"/>
  <c r="F66" i="29"/>
  <c r="F67" i="29"/>
  <c r="F69" i="29"/>
  <c r="D60" i="29"/>
  <c r="E60" i="29" s="1"/>
  <c r="D61" i="29"/>
  <c r="E61" i="29" s="1"/>
  <c r="D62" i="29"/>
  <c r="E62" i="29" s="1"/>
  <c r="D63" i="29"/>
  <c r="E63" i="29" s="1"/>
  <c r="D64" i="29"/>
  <c r="E64" i="29" s="1"/>
  <c r="D65" i="29"/>
  <c r="E65" i="29" s="1"/>
  <c r="D66" i="29"/>
  <c r="E66" i="29" s="1"/>
  <c r="D67" i="29"/>
  <c r="E67" i="29" s="1"/>
  <c r="C60" i="29"/>
  <c r="C61" i="29"/>
  <c r="C62" i="29"/>
  <c r="C63" i="29"/>
  <c r="C64" i="29"/>
  <c r="C65" i="29"/>
  <c r="C66" i="29"/>
  <c r="C67" i="29"/>
  <c r="F8" i="29"/>
  <c r="F9" i="29"/>
  <c r="F10" i="29"/>
  <c r="F11" i="29"/>
  <c r="F12" i="29"/>
  <c r="F13" i="29"/>
  <c r="F14" i="29"/>
  <c r="F15" i="29"/>
  <c r="F16" i="29"/>
  <c r="F17" i="29"/>
  <c r="F18" i="29"/>
  <c r="F19" i="29"/>
  <c r="F20" i="29"/>
  <c r="F21" i="29"/>
  <c r="F22" i="29"/>
  <c r="F23" i="29"/>
  <c r="F24" i="29"/>
  <c r="F25" i="29"/>
  <c r="F26" i="29"/>
  <c r="F27" i="29"/>
  <c r="F28" i="29"/>
  <c r="F32" i="29"/>
  <c r="F33" i="29"/>
  <c r="F35" i="29"/>
  <c r="C8" i="29"/>
  <c r="C9" i="29"/>
  <c r="C10" i="29"/>
  <c r="C11" i="29"/>
  <c r="C12" i="29"/>
  <c r="C13" i="29"/>
  <c r="C14" i="29"/>
  <c r="C15" i="29"/>
  <c r="C16" i="29"/>
  <c r="C17" i="29"/>
  <c r="C18" i="29"/>
  <c r="C19" i="29"/>
  <c r="C20" i="29"/>
  <c r="C21" i="29"/>
  <c r="C22" i="29"/>
  <c r="C23" i="29"/>
  <c r="C24" i="29"/>
  <c r="C25" i="29"/>
  <c r="C26" i="29"/>
  <c r="C27" i="29"/>
  <c r="C28" i="29"/>
  <c r="F58" i="28"/>
  <c r="F59" i="28"/>
  <c r="F60" i="28"/>
  <c r="F61" i="28"/>
  <c r="F62" i="28"/>
  <c r="F63" i="28"/>
  <c r="F64" i="28"/>
  <c r="F65" i="28"/>
  <c r="F66" i="28"/>
  <c r="F67" i="28"/>
  <c r="F69" i="28"/>
  <c r="D56" i="28"/>
  <c r="E56" i="28" s="1"/>
  <c r="D57" i="28"/>
  <c r="E57" i="28" s="1"/>
  <c r="D58" i="28"/>
  <c r="E58" i="28" s="1"/>
  <c r="D59" i="28"/>
  <c r="E59" i="28" s="1"/>
  <c r="D60" i="28"/>
  <c r="E60" i="28" s="1"/>
  <c r="D61" i="28"/>
  <c r="E61" i="28" s="1"/>
  <c r="D62" i="28"/>
  <c r="E62" i="28" s="1"/>
  <c r="D63" i="28"/>
  <c r="E63" i="28" s="1"/>
  <c r="D64" i="28"/>
  <c r="E64" i="28" s="1"/>
  <c r="D65" i="28"/>
  <c r="E65" i="28" s="1"/>
  <c r="D66" i="28"/>
  <c r="E66" i="28" s="1"/>
  <c r="D67" i="28"/>
  <c r="E67" i="28" s="1"/>
  <c r="C56" i="28"/>
  <c r="C57" i="28"/>
  <c r="C58" i="28"/>
  <c r="C59" i="28"/>
  <c r="C60" i="28"/>
  <c r="C61" i="28"/>
  <c r="C62" i="28"/>
  <c r="C63" i="28"/>
  <c r="C64" i="28"/>
  <c r="C65" i="28"/>
  <c r="C66" i="28"/>
  <c r="C67" i="28"/>
  <c r="F8" i="28"/>
  <c r="F9" i="28"/>
  <c r="F10" i="28"/>
  <c r="F11" i="28"/>
  <c r="F12" i="28"/>
  <c r="F13" i="28"/>
  <c r="F14" i="28"/>
  <c r="F15" i="28"/>
  <c r="F16" i="28"/>
  <c r="F17" i="28"/>
  <c r="F18" i="28"/>
  <c r="F19" i="28"/>
  <c r="F20" i="28"/>
  <c r="F21" i="28"/>
  <c r="F22" i="28"/>
  <c r="F23" i="28"/>
  <c r="F24" i="28"/>
  <c r="F25" i="28"/>
  <c r="F26" i="28"/>
  <c r="F27" i="28"/>
  <c r="F28" i="28"/>
  <c r="F32" i="28"/>
  <c r="F33" i="28"/>
  <c r="F35" i="28"/>
  <c r="C8" i="28"/>
  <c r="C9" i="28"/>
  <c r="C10" i="28"/>
  <c r="C11" i="28"/>
  <c r="C12" i="28"/>
  <c r="C13" i="28"/>
  <c r="C14" i="28"/>
  <c r="C15" i="28"/>
  <c r="C16" i="28"/>
  <c r="C17" i="28"/>
  <c r="C18" i="28"/>
  <c r="C19" i="28"/>
  <c r="C20" i="28"/>
  <c r="C21" i="28"/>
  <c r="C22" i="28"/>
  <c r="C23" i="28"/>
  <c r="C24" i="28"/>
  <c r="C25" i="28"/>
  <c r="C26" i="28"/>
  <c r="C27" i="28"/>
  <c r="C28" i="28"/>
  <c r="F59" i="27"/>
  <c r="F60" i="27"/>
  <c r="F61" i="27"/>
  <c r="F62" i="27"/>
  <c r="F63" i="27"/>
  <c r="F64" i="27"/>
  <c r="F65" i="27"/>
  <c r="F66" i="27"/>
  <c r="F67" i="27"/>
  <c r="F69" i="27"/>
  <c r="D59" i="27"/>
  <c r="E59" i="27" s="1"/>
  <c r="D60" i="27"/>
  <c r="E60" i="27" s="1"/>
  <c r="D61" i="27"/>
  <c r="E61" i="27" s="1"/>
  <c r="D62" i="27"/>
  <c r="E62" i="27" s="1"/>
  <c r="D63" i="27"/>
  <c r="E63" i="27" s="1"/>
  <c r="D64" i="27"/>
  <c r="E64" i="27" s="1"/>
  <c r="D65" i="27"/>
  <c r="E65" i="27" s="1"/>
  <c r="D66" i="27"/>
  <c r="E66" i="27" s="1"/>
  <c r="D67" i="27"/>
  <c r="E67" i="27" s="1"/>
  <c r="C64" i="27"/>
  <c r="C65" i="27"/>
  <c r="C66" i="27"/>
  <c r="C67" i="27"/>
  <c r="C56" i="27"/>
  <c r="C57" i="27"/>
  <c r="C58" i="27"/>
  <c r="C59" i="27"/>
  <c r="C60" i="27"/>
  <c r="C61" i="27"/>
  <c r="C62" i="27"/>
  <c r="C63" i="27"/>
  <c r="F8" i="27"/>
  <c r="F9" i="27"/>
  <c r="F10" i="27"/>
  <c r="F11" i="27"/>
  <c r="F12" i="27"/>
  <c r="F13" i="27"/>
  <c r="F14" i="27"/>
  <c r="F15" i="27"/>
  <c r="F16" i="27"/>
  <c r="F17" i="27"/>
  <c r="F18" i="27"/>
  <c r="F19" i="27"/>
  <c r="F20" i="27"/>
  <c r="F21" i="27"/>
  <c r="F22" i="27"/>
  <c r="F23" i="27"/>
  <c r="F24" i="27"/>
  <c r="F25" i="27"/>
  <c r="F26" i="27"/>
  <c r="F27" i="27"/>
  <c r="F28" i="27"/>
  <c r="F32" i="27"/>
  <c r="F33" i="27"/>
  <c r="E33" i="27" s="1"/>
  <c r="F35" i="27"/>
  <c r="C15" i="27"/>
  <c r="C16" i="27"/>
  <c r="C17" i="27"/>
  <c r="C18" i="27"/>
  <c r="C19" i="27"/>
  <c r="C20" i="27"/>
  <c r="C21" i="27"/>
  <c r="C22" i="27"/>
  <c r="C23" i="27"/>
  <c r="C24" i="27"/>
  <c r="C25" i="27"/>
  <c r="C26" i="27"/>
  <c r="C27" i="27"/>
  <c r="C28" i="27"/>
  <c r="F58" i="26"/>
  <c r="F59" i="26"/>
  <c r="F60" i="26"/>
  <c r="F61" i="26"/>
  <c r="F62" i="26"/>
  <c r="F63" i="26"/>
  <c r="F64" i="26"/>
  <c r="F65" i="26"/>
  <c r="F66" i="26"/>
  <c r="F67" i="26"/>
  <c r="F69" i="26"/>
  <c r="D58" i="26"/>
  <c r="E58" i="26" s="1"/>
  <c r="D59" i="26"/>
  <c r="D60" i="26"/>
  <c r="D61" i="26"/>
  <c r="E61" i="26" s="1"/>
  <c r="D62" i="26"/>
  <c r="D63" i="26"/>
  <c r="E63" i="26" s="1"/>
  <c r="D64" i="26"/>
  <c r="E64" i="26" s="1"/>
  <c r="D65" i="26"/>
  <c r="E65" i="26" s="1"/>
  <c r="D66" i="26"/>
  <c r="E66" i="26" s="1"/>
  <c r="D67" i="26"/>
  <c r="C56" i="26"/>
  <c r="C57" i="26"/>
  <c r="C58" i="26"/>
  <c r="C59" i="26"/>
  <c r="C60" i="26"/>
  <c r="C61" i="26"/>
  <c r="C62" i="26"/>
  <c r="C63" i="26"/>
  <c r="C64" i="26"/>
  <c r="C65" i="26"/>
  <c r="C66" i="26"/>
  <c r="C67" i="26"/>
  <c r="F8" i="26"/>
  <c r="F9" i="26"/>
  <c r="F10" i="26"/>
  <c r="F11" i="26"/>
  <c r="F12" i="26"/>
  <c r="F13" i="26"/>
  <c r="F14" i="26"/>
  <c r="F15" i="26"/>
  <c r="F16" i="26"/>
  <c r="F17" i="26"/>
  <c r="F18" i="26"/>
  <c r="F19" i="26"/>
  <c r="F20" i="26"/>
  <c r="F21" i="26"/>
  <c r="F22" i="26"/>
  <c r="F23" i="26"/>
  <c r="F24" i="26"/>
  <c r="F25" i="26"/>
  <c r="F26" i="26"/>
  <c r="F27" i="26"/>
  <c r="F28" i="26"/>
  <c r="C24" i="26"/>
  <c r="C25" i="26"/>
  <c r="C26" i="26"/>
  <c r="C27" i="26"/>
  <c r="C28" i="26"/>
  <c r="C15" i="26"/>
  <c r="C16" i="26"/>
  <c r="C17" i="26"/>
  <c r="C18" i="26"/>
  <c r="C19" i="26"/>
  <c r="C20" i="26"/>
  <c r="C21" i="26"/>
  <c r="C22" i="26"/>
  <c r="C23" i="26"/>
  <c r="F12" i="13"/>
  <c r="F13" i="13"/>
  <c r="F14" i="13"/>
  <c r="F15" i="13"/>
  <c r="F16" i="13"/>
  <c r="F17" i="13"/>
  <c r="F18" i="13"/>
  <c r="F19" i="13"/>
  <c r="F20" i="13"/>
  <c r="F21" i="13"/>
  <c r="F22" i="13"/>
  <c r="F23" i="13"/>
  <c r="F24" i="13"/>
  <c r="F25" i="13"/>
  <c r="F26" i="13"/>
  <c r="F27" i="13"/>
  <c r="F28" i="13"/>
  <c r="C27" i="13"/>
  <c r="C28" i="13"/>
  <c r="C25" i="13"/>
  <c r="C26" i="13"/>
  <c r="C23" i="13"/>
  <c r="C24" i="13"/>
  <c r="C12" i="13"/>
  <c r="C13" i="13"/>
  <c r="C14" i="13"/>
  <c r="C15" i="13"/>
  <c r="C16" i="13"/>
  <c r="C17" i="13"/>
  <c r="C18" i="13"/>
  <c r="C19" i="13"/>
  <c r="C20" i="13"/>
  <c r="C21" i="13"/>
  <c r="C22" i="13"/>
  <c r="F56" i="13"/>
  <c r="F57" i="13"/>
  <c r="F58" i="13"/>
  <c r="F59" i="13"/>
  <c r="F60" i="13"/>
  <c r="F61" i="13"/>
  <c r="F62" i="13"/>
  <c r="F63" i="13"/>
  <c r="F64" i="13"/>
  <c r="F65" i="13"/>
  <c r="F66" i="13"/>
  <c r="F67" i="13"/>
  <c r="D56" i="13"/>
  <c r="E56" i="13" s="1"/>
  <c r="D57" i="13"/>
  <c r="E57" i="13" s="1"/>
  <c r="D58" i="13"/>
  <c r="E58" i="13" s="1"/>
  <c r="D59" i="13"/>
  <c r="E59" i="13" s="1"/>
  <c r="D60" i="13"/>
  <c r="E60" i="13" s="1"/>
  <c r="D61" i="13"/>
  <c r="E61" i="13" s="1"/>
  <c r="D62" i="13"/>
  <c r="E62" i="13" s="1"/>
  <c r="D63" i="13"/>
  <c r="E63" i="13" s="1"/>
  <c r="D64" i="13"/>
  <c r="E64" i="13" s="1"/>
  <c r="D65" i="13"/>
  <c r="E65" i="13" s="1"/>
  <c r="D66" i="13"/>
  <c r="E66" i="13" s="1"/>
  <c r="D67" i="13"/>
  <c r="E67" i="13" s="1"/>
  <c r="C65" i="13"/>
  <c r="C66" i="13"/>
  <c r="C67" i="13"/>
  <c r="C56" i="13"/>
  <c r="C57" i="13"/>
  <c r="C58" i="13"/>
  <c r="C59" i="13"/>
  <c r="C60" i="13"/>
  <c r="C61" i="13"/>
  <c r="C62" i="13"/>
  <c r="C63" i="13"/>
  <c r="C64" i="13"/>
  <c r="B54" i="10"/>
  <c r="B55" i="10"/>
  <c r="B56" i="10"/>
  <c r="B57" i="10"/>
  <c r="B58" i="10"/>
  <c r="B59" i="10"/>
  <c r="B60" i="10"/>
  <c r="B61" i="10"/>
  <c r="B62" i="10"/>
  <c r="B63" i="10"/>
  <c r="B64" i="10"/>
  <c r="B65" i="10"/>
  <c r="B28" i="10"/>
  <c r="B29" i="10"/>
  <c r="B30" i="10"/>
  <c r="B18" i="10"/>
  <c r="B19" i="10"/>
  <c r="B20" i="10"/>
  <c r="B21" i="10"/>
  <c r="B22" i="10"/>
  <c r="B23" i="10"/>
  <c r="B24" i="10"/>
  <c r="B25" i="10"/>
  <c r="B26" i="10"/>
  <c r="B27" i="10"/>
  <c r="AN59" i="3"/>
  <c r="AM59" i="3" s="1"/>
  <c r="AN60" i="3"/>
  <c r="AM60" i="3" s="1"/>
  <c r="AN61" i="3"/>
  <c r="AM61" i="3" s="1"/>
  <c r="AN62" i="3"/>
  <c r="AM62" i="3" s="1"/>
  <c r="AN63" i="3"/>
  <c r="AM63" i="3" s="1"/>
  <c r="AN64" i="3"/>
  <c r="AM64" i="3" s="1"/>
  <c r="AN65" i="3"/>
  <c r="AM65" i="3" s="1"/>
  <c r="AN66" i="3"/>
  <c r="AM66" i="3" s="1"/>
  <c r="AI59" i="3"/>
  <c r="AH59" i="3" s="1"/>
  <c r="AI60" i="3"/>
  <c r="AH60" i="3" s="1"/>
  <c r="AI61" i="3"/>
  <c r="AH61" i="3" s="1"/>
  <c r="AI62" i="3"/>
  <c r="AH62" i="3" s="1"/>
  <c r="AI63" i="3"/>
  <c r="AH63" i="3" s="1"/>
  <c r="AI64" i="3"/>
  <c r="AH64" i="3" s="1"/>
  <c r="AI65" i="3"/>
  <c r="AH65" i="3" s="1"/>
  <c r="AI66" i="3"/>
  <c r="AH66" i="3" s="1"/>
  <c r="AD59" i="3"/>
  <c r="AC59" i="3" s="1"/>
  <c r="AD60" i="3"/>
  <c r="AC60" i="3" s="1"/>
  <c r="AD61" i="3"/>
  <c r="AC61" i="3" s="1"/>
  <c r="AD62" i="3"/>
  <c r="AC62" i="3" s="1"/>
  <c r="AD63" i="3"/>
  <c r="AD64" i="3"/>
  <c r="AC64" i="3" s="1"/>
  <c r="AD65" i="3"/>
  <c r="AC65" i="3" s="1"/>
  <c r="AD66" i="3"/>
  <c r="AC66" i="3" s="1"/>
  <c r="G29" i="9"/>
  <c r="G30" i="9"/>
  <c r="G31" i="9"/>
  <c r="G32" i="9"/>
  <c r="G33" i="9"/>
  <c r="G34" i="9"/>
  <c r="G35" i="9"/>
  <c r="G36" i="9"/>
  <c r="G37" i="9"/>
  <c r="G38" i="9"/>
  <c r="G39" i="9"/>
  <c r="G40" i="9"/>
  <c r="AC63" i="3"/>
  <c r="Y59" i="3"/>
  <c r="X59" i="3" s="1"/>
  <c r="Y60" i="3"/>
  <c r="X60" i="3" s="1"/>
  <c r="Y61" i="3"/>
  <c r="X61" i="3" s="1"/>
  <c r="Y62" i="3"/>
  <c r="X62" i="3" s="1"/>
  <c r="Y63" i="3"/>
  <c r="X63" i="3" s="1"/>
  <c r="Y64" i="3"/>
  <c r="X64" i="3" s="1"/>
  <c r="Y65" i="3"/>
  <c r="X65" i="3" s="1"/>
  <c r="Y66" i="3"/>
  <c r="X66" i="3" s="1"/>
  <c r="T59" i="3"/>
  <c r="S59" i="3" s="1"/>
  <c r="T60" i="3"/>
  <c r="S60" i="3" s="1"/>
  <c r="T61" i="3"/>
  <c r="S61" i="3" s="1"/>
  <c r="T62" i="3"/>
  <c r="S62" i="3" s="1"/>
  <c r="T63" i="3"/>
  <c r="S63" i="3" s="1"/>
  <c r="T64" i="3"/>
  <c r="S64" i="3" s="1"/>
  <c r="T65" i="3"/>
  <c r="S65" i="3" s="1"/>
  <c r="T66" i="3"/>
  <c r="S66" i="3" s="1"/>
  <c r="O59" i="3"/>
  <c r="N59" i="3" s="1"/>
  <c r="O60" i="3"/>
  <c r="N60" i="3" s="1"/>
  <c r="O61" i="3"/>
  <c r="N61" i="3" s="1"/>
  <c r="O62" i="3"/>
  <c r="N62" i="3" s="1"/>
  <c r="O63" i="3"/>
  <c r="N63" i="3" s="1"/>
  <c r="O64" i="3"/>
  <c r="N64" i="3" s="1"/>
  <c r="O65" i="3"/>
  <c r="N65" i="3" s="1"/>
  <c r="O66" i="3"/>
  <c r="N66" i="3" s="1"/>
  <c r="J59" i="3"/>
  <c r="I59" i="3" s="1"/>
  <c r="J60" i="3"/>
  <c r="I60" i="3" s="1"/>
  <c r="J61" i="3"/>
  <c r="I61" i="3" s="1"/>
  <c r="J62" i="3"/>
  <c r="I62" i="3" s="1"/>
  <c r="J63" i="3"/>
  <c r="I63" i="3" s="1"/>
  <c r="J64" i="3"/>
  <c r="I64" i="3" s="1"/>
  <c r="J65" i="3"/>
  <c r="I65" i="3" s="1"/>
  <c r="J66" i="3"/>
  <c r="I66" i="3" s="1"/>
  <c r="G20" i="9"/>
  <c r="G21" i="9"/>
  <c r="G22" i="9"/>
  <c r="G23" i="9"/>
  <c r="G24" i="9"/>
  <c r="G25" i="9"/>
  <c r="G26" i="9"/>
  <c r="G27" i="9"/>
  <c r="G28" i="9"/>
  <c r="B29" i="9"/>
  <c r="B30" i="9"/>
  <c r="B31" i="9"/>
  <c r="B32" i="9"/>
  <c r="B21" i="9"/>
  <c r="B22" i="9"/>
  <c r="B23" i="9"/>
  <c r="B24" i="9"/>
  <c r="B25" i="9"/>
  <c r="B26" i="9"/>
  <c r="B27" i="9"/>
  <c r="B28" i="9"/>
  <c r="B20" i="9"/>
  <c r="AM28" i="3"/>
  <c r="AH17" i="3"/>
  <c r="AH19" i="3"/>
  <c r="AH21" i="3"/>
  <c r="AH22" i="3"/>
  <c r="AH23" i="3"/>
  <c r="AH25" i="3"/>
  <c r="AH27" i="3"/>
  <c r="AH29" i="3"/>
  <c r="AH30" i="3"/>
  <c r="AC16" i="3"/>
  <c r="AC17" i="3"/>
  <c r="AC19" i="3"/>
  <c r="AC20" i="3"/>
  <c r="AC21" i="3"/>
  <c r="AC24" i="3"/>
  <c r="AC25" i="3"/>
  <c r="AC28" i="3"/>
  <c r="AC29" i="3"/>
  <c r="X17" i="3"/>
  <c r="D15" i="28" s="1"/>
  <c r="E15" i="28" s="1"/>
  <c r="X18" i="3"/>
  <c r="D16" i="28" s="1"/>
  <c r="E16" i="28" s="1"/>
  <c r="X19" i="3"/>
  <c r="D17" i="28" s="1"/>
  <c r="E17" i="28" s="1"/>
  <c r="X20" i="3"/>
  <c r="D18" i="28" s="1"/>
  <c r="E18" i="28" s="1"/>
  <c r="X21" i="3"/>
  <c r="D19" i="28" s="1"/>
  <c r="E19" i="28" s="1"/>
  <c r="X22" i="3"/>
  <c r="D20" i="28" s="1"/>
  <c r="E20" i="28" s="1"/>
  <c r="X23" i="3"/>
  <c r="D21" i="28" s="1"/>
  <c r="E21" i="28" s="1"/>
  <c r="X25" i="3"/>
  <c r="D23" i="28" s="1"/>
  <c r="E23" i="28" s="1"/>
  <c r="X26" i="3"/>
  <c r="D24" i="28" s="1"/>
  <c r="E24" i="28" s="1"/>
  <c r="X27" i="3"/>
  <c r="D25" i="28" s="1"/>
  <c r="E25" i="28" s="1"/>
  <c r="X28" i="3"/>
  <c r="D26" i="28" s="1"/>
  <c r="E26" i="28" s="1"/>
  <c r="X29" i="3"/>
  <c r="D27" i="28" s="1"/>
  <c r="E27" i="28" s="1"/>
  <c r="X30" i="3"/>
  <c r="D28" i="28" s="1"/>
  <c r="E28" i="28" s="1"/>
  <c r="S17" i="3"/>
  <c r="S19" i="3"/>
  <c r="S20" i="3"/>
  <c r="S22" i="3"/>
  <c r="S23" i="3"/>
  <c r="S25" i="3"/>
  <c r="S27" i="3"/>
  <c r="S28" i="3"/>
  <c r="S30" i="3"/>
  <c r="N16" i="3"/>
  <c r="N17" i="3"/>
  <c r="N18" i="3"/>
  <c r="N19" i="3"/>
  <c r="N20" i="3"/>
  <c r="N22" i="3"/>
  <c r="N23" i="3"/>
  <c r="N24" i="3"/>
  <c r="N25" i="3"/>
  <c r="N26" i="3"/>
  <c r="N27" i="3"/>
  <c r="N28" i="3"/>
  <c r="N30" i="3"/>
  <c r="I16" i="3"/>
  <c r="I17" i="3"/>
  <c r="I18" i="3"/>
  <c r="I19" i="3"/>
  <c r="I20" i="3"/>
  <c r="I21" i="3"/>
  <c r="I23" i="3"/>
  <c r="I24" i="3"/>
  <c r="I25" i="3"/>
  <c r="I27" i="3"/>
  <c r="I28" i="3"/>
  <c r="C16" i="3"/>
  <c r="C17" i="3"/>
  <c r="C18" i="3"/>
  <c r="C19" i="3"/>
  <c r="C20" i="3"/>
  <c r="C21" i="3"/>
  <c r="C22" i="3"/>
  <c r="C23" i="3"/>
  <c r="C24" i="3"/>
  <c r="C25" i="3"/>
  <c r="C26" i="3"/>
  <c r="C27" i="3"/>
  <c r="C28" i="3"/>
  <c r="B25" i="3"/>
  <c r="B26" i="3"/>
  <c r="B27" i="3"/>
  <c r="B28" i="3"/>
  <c r="B16" i="3"/>
  <c r="B17" i="3"/>
  <c r="B18" i="3"/>
  <c r="B19" i="3"/>
  <c r="B20" i="3"/>
  <c r="B21" i="3"/>
  <c r="B22" i="3"/>
  <c r="B23" i="3"/>
  <c r="B24" i="3"/>
  <c r="G82" i="12"/>
  <c r="G81" i="12"/>
  <c r="G74" i="12"/>
  <c r="G75" i="12"/>
  <c r="G73" i="12"/>
  <c r="G45" i="12"/>
  <c r="G47" i="12"/>
  <c r="G48" i="12"/>
  <c r="G49" i="12"/>
  <c r="G50" i="12"/>
  <c r="G51" i="12"/>
  <c r="G52" i="12"/>
  <c r="G53" i="12"/>
  <c r="G54" i="12"/>
  <c r="G55" i="12"/>
  <c r="G56" i="12"/>
  <c r="G57" i="12"/>
  <c r="G58" i="12"/>
  <c r="G59" i="12"/>
  <c r="G60" i="12"/>
  <c r="G61" i="12"/>
  <c r="G62" i="12"/>
  <c r="G63" i="12"/>
  <c r="G64" i="12"/>
  <c r="G65" i="12"/>
  <c r="G66" i="12"/>
  <c r="G44" i="12"/>
  <c r="G13" i="12"/>
  <c r="G14" i="12"/>
  <c r="G15" i="12"/>
  <c r="G16" i="12"/>
  <c r="G17" i="12"/>
  <c r="G18" i="12"/>
  <c r="G19" i="12"/>
  <c r="G20" i="12"/>
  <c r="G21" i="12"/>
  <c r="G22" i="12"/>
  <c r="G23" i="12"/>
  <c r="G24" i="12"/>
  <c r="G25" i="12"/>
  <c r="G26" i="12"/>
  <c r="G27" i="12"/>
  <c r="G28" i="12"/>
  <c r="G29" i="12"/>
  <c r="G30" i="12"/>
  <c r="C4" i="10"/>
  <c r="C4" i="21"/>
  <c r="D4" i="9"/>
  <c r="D4" i="3"/>
  <c r="D26" i="2"/>
  <c r="J26" i="2" s="1"/>
  <c r="P26" i="2" s="1"/>
  <c r="V26" i="2" s="1"/>
  <c r="AB26" i="2" s="1"/>
  <c r="AH26" i="2" s="1"/>
  <c r="AN26" i="2" s="1"/>
  <c r="C11" i="31"/>
  <c r="C10" i="31"/>
  <c r="C9" i="31"/>
  <c r="C8" i="31"/>
  <c r="C7" i="31"/>
  <c r="C14" i="30"/>
  <c r="C13" i="30"/>
  <c r="C12" i="30"/>
  <c r="C11" i="30"/>
  <c r="C10" i="30"/>
  <c r="C9" i="30"/>
  <c r="C8" i="30"/>
  <c r="C7" i="30"/>
  <c r="C7" i="29"/>
  <c r="C7" i="28"/>
  <c r="C14" i="27"/>
  <c r="C13" i="27"/>
  <c r="C12" i="27"/>
  <c r="C11" i="27"/>
  <c r="C10" i="27"/>
  <c r="C9" i="27"/>
  <c r="C8" i="27"/>
  <c r="C7" i="27"/>
  <c r="C14" i="26"/>
  <c r="C13" i="26"/>
  <c r="C12" i="26"/>
  <c r="C11" i="26"/>
  <c r="C10" i="26"/>
  <c r="C9" i="26"/>
  <c r="C8" i="26"/>
  <c r="C7" i="26"/>
  <c r="C8" i="13"/>
  <c r="C9" i="13"/>
  <c r="C10" i="13"/>
  <c r="C11" i="13"/>
  <c r="C7" i="13"/>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97" i="30"/>
  <c r="C96"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58" i="31"/>
  <c r="C57" i="31"/>
  <c r="C56" i="31"/>
  <c r="C55" i="31"/>
  <c r="C54" i="31"/>
  <c r="C53" i="31"/>
  <c r="C52" i="31"/>
  <c r="C51" i="31"/>
  <c r="C50" i="31"/>
  <c r="C49" i="31"/>
  <c r="C48" i="31"/>
  <c r="C47" i="31"/>
  <c r="C46" i="31"/>
  <c r="C45" i="31"/>
  <c r="C44" i="31"/>
  <c r="C43" i="31"/>
  <c r="C42" i="31"/>
  <c r="C41" i="31"/>
  <c r="C40" i="31"/>
  <c r="C39" i="31"/>
  <c r="C38" i="31"/>
  <c r="C59" i="30"/>
  <c r="C58" i="30"/>
  <c r="C57" i="30"/>
  <c r="C56" i="30"/>
  <c r="C55" i="30"/>
  <c r="C54" i="30"/>
  <c r="C53" i="30"/>
  <c r="C52" i="30"/>
  <c r="C51" i="30"/>
  <c r="C50" i="30"/>
  <c r="C49" i="30"/>
  <c r="C48" i="30"/>
  <c r="C47" i="30"/>
  <c r="C46" i="30"/>
  <c r="C45" i="30"/>
  <c r="C44" i="30"/>
  <c r="C43" i="30"/>
  <c r="C42" i="30"/>
  <c r="C41" i="30"/>
  <c r="C40" i="30"/>
  <c r="C39" i="30"/>
  <c r="C38" i="30"/>
  <c r="C59" i="29"/>
  <c r="C58" i="29"/>
  <c r="C57" i="29"/>
  <c r="C56" i="29"/>
  <c r="C55" i="29"/>
  <c r="C54" i="29"/>
  <c r="C53" i="29"/>
  <c r="C52" i="29"/>
  <c r="C51" i="29"/>
  <c r="C50" i="29"/>
  <c r="C49" i="29"/>
  <c r="C48" i="29"/>
  <c r="C47" i="29"/>
  <c r="C46" i="29"/>
  <c r="C45" i="29"/>
  <c r="C44" i="29"/>
  <c r="C43" i="29"/>
  <c r="C42" i="29"/>
  <c r="C41" i="29"/>
  <c r="C40" i="29"/>
  <c r="C39" i="29"/>
  <c r="C38" i="29"/>
  <c r="C55" i="28"/>
  <c r="C54" i="28"/>
  <c r="C53" i="28"/>
  <c r="C52" i="28"/>
  <c r="C51" i="28"/>
  <c r="C50" i="28"/>
  <c r="C49" i="28"/>
  <c r="C48" i="28"/>
  <c r="C47" i="28"/>
  <c r="C46" i="28"/>
  <c r="C45" i="28"/>
  <c r="C44" i="28"/>
  <c r="C43" i="28"/>
  <c r="C42" i="28"/>
  <c r="C41" i="28"/>
  <c r="C40" i="28"/>
  <c r="C39" i="28"/>
  <c r="C38" i="28"/>
  <c r="C55" i="27"/>
  <c r="C54" i="27"/>
  <c r="C53" i="27"/>
  <c r="C52" i="27"/>
  <c r="C51" i="27"/>
  <c r="C50" i="27"/>
  <c r="C49" i="27"/>
  <c r="C48" i="27"/>
  <c r="C47" i="27"/>
  <c r="C46" i="27"/>
  <c r="C45" i="27"/>
  <c r="C44" i="27"/>
  <c r="C43" i="27"/>
  <c r="C42" i="27"/>
  <c r="C41" i="27"/>
  <c r="C40" i="27"/>
  <c r="C39" i="27"/>
  <c r="C38" i="27"/>
  <c r="C55" i="26"/>
  <c r="C54" i="26"/>
  <c r="C53" i="26"/>
  <c r="C52" i="26"/>
  <c r="C51" i="26"/>
  <c r="C50" i="26"/>
  <c r="C49" i="26"/>
  <c r="C48" i="26"/>
  <c r="C47" i="26"/>
  <c r="C46" i="26"/>
  <c r="C45" i="26"/>
  <c r="C44" i="26"/>
  <c r="C43" i="26"/>
  <c r="C42" i="26"/>
  <c r="C41" i="26"/>
  <c r="C40" i="26"/>
  <c r="C39" i="26"/>
  <c r="C38" i="26"/>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71" i="13"/>
  <c r="C39" i="13"/>
  <c r="C40" i="13"/>
  <c r="C41" i="13"/>
  <c r="C42" i="13"/>
  <c r="C43" i="13"/>
  <c r="C44" i="13"/>
  <c r="C45" i="13"/>
  <c r="C46" i="13"/>
  <c r="C47" i="13"/>
  <c r="C48" i="13"/>
  <c r="C49" i="13"/>
  <c r="C50" i="13"/>
  <c r="C51" i="13"/>
  <c r="C52" i="13"/>
  <c r="C53" i="13"/>
  <c r="C54" i="13"/>
  <c r="C55" i="13"/>
  <c r="C38" i="13"/>
  <c r="B100" i="10"/>
  <c r="B99" i="10"/>
  <c r="B98" i="10"/>
  <c r="B97" i="10"/>
  <c r="B91" i="10"/>
  <c r="B92" i="10"/>
  <c r="B90" i="10"/>
  <c r="B89" i="10"/>
  <c r="B88" i="10"/>
  <c r="B87" i="10"/>
  <c r="B86" i="10"/>
  <c r="B85" i="10"/>
  <c r="B84" i="10"/>
  <c r="B83" i="10"/>
  <c r="B82" i="10"/>
  <c r="B81" i="10"/>
  <c r="B80" i="10"/>
  <c r="B79" i="10"/>
  <c r="B78" i="10"/>
  <c r="B77" i="10"/>
  <c r="B76" i="10"/>
  <c r="B75" i="10"/>
  <c r="B74" i="10"/>
  <c r="B73" i="10"/>
  <c r="B72" i="10"/>
  <c r="B71" i="10"/>
  <c r="B70" i="10"/>
  <c r="B31" i="25" l="1"/>
  <c r="H31" i="25"/>
  <c r="D32" i="25"/>
  <c r="B32" i="25" s="1"/>
  <c r="G31" i="25"/>
  <c r="F100" i="3"/>
  <c r="F119" i="3" s="1"/>
  <c r="F137" i="3" s="1"/>
  <c r="F155" i="3" s="1"/>
  <c r="F173" i="3" s="1"/>
  <c r="F191" i="3" s="1"/>
  <c r="F209" i="3" s="1"/>
  <c r="H34" i="3"/>
  <c r="H35" i="3" s="1"/>
  <c r="H6" i="3"/>
  <c r="M6" i="3" s="1"/>
  <c r="M7" i="3" s="1"/>
  <c r="E62" i="26"/>
  <c r="E60" i="26"/>
  <c r="E67" i="26"/>
  <c r="E59" i="26"/>
  <c r="F116" i="26"/>
  <c r="J28" i="4"/>
  <c r="J24" i="4"/>
  <c r="K30" i="4"/>
  <c r="M30" i="4" s="1"/>
  <c r="K26" i="4"/>
  <c r="M26" i="4" s="1"/>
  <c r="J25" i="4"/>
  <c r="K25" i="4" s="1"/>
  <c r="M25" i="4" s="1"/>
  <c r="J26" i="4"/>
  <c r="J30" i="4"/>
  <c r="O30" i="3"/>
  <c r="O22" i="3"/>
  <c r="M22" i="3" s="1"/>
  <c r="AM25" i="3"/>
  <c r="AN25" i="3" s="1"/>
  <c r="AL25" i="3" s="1"/>
  <c r="AM17" i="3"/>
  <c r="AN17" i="3" s="1"/>
  <c r="AL17" i="3" s="1"/>
  <c r="S24" i="3"/>
  <c r="T24" i="3" s="1"/>
  <c r="S16" i="3"/>
  <c r="D14" i="27" s="1"/>
  <c r="E14" i="27" s="1"/>
  <c r="AH26" i="3"/>
  <c r="AI26" i="3" s="1"/>
  <c r="AG26" i="3" s="1"/>
  <c r="AH18" i="3"/>
  <c r="D16" i="30" s="1"/>
  <c r="E16" i="30" s="1"/>
  <c r="AM24" i="3"/>
  <c r="AN24" i="3" s="1"/>
  <c r="AM16" i="3"/>
  <c r="AN16" i="3" s="1"/>
  <c r="AL16" i="3" s="1"/>
  <c r="J21" i="3"/>
  <c r="H21" i="3" s="1"/>
  <c r="Y26" i="3"/>
  <c r="W26" i="3" s="1"/>
  <c r="Y18" i="3"/>
  <c r="W18" i="3" s="1"/>
  <c r="AC27" i="3"/>
  <c r="D25" i="29" s="1"/>
  <c r="E25" i="29" s="1"/>
  <c r="AM23" i="3"/>
  <c r="D21" i="31" s="1"/>
  <c r="E21" i="31" s="1"/>
  <c r="O25" i="3"/>
  <c r="M25" i="3" s="1"/>
  <c r="Y23" i="3"/>
  <c r="W23" i="3" s="1"/>
  <c r="J28" i="3"/>
  <c r="H28" i="3" s="1"/>
  <c r="J20" i="3"/>
  <c r="H20" i="3" s="1"/>
  <c r="AD24" i="3"/>
  <c r="AD16" i="3"/>
  <c r="AB16" i="3" s="1"/>
  <c r="I26" i="3"/>
  <c r="J26" i="3" s="1"/>
  <c r="H26" i="3" s="1"/>
  <c r="AC26" i="3"/>
  <c r="AD26" i="3" s="1"/>
  <c r="AB26" i="3" s="1"/>
  <c r="AC18" i="3"/>
  <c r="AD18" i="3" s="1"/>
  <c r="AB18" i="3" s="1"/>
  <c r="AH24" i="3"/>
  <c r="D22" i="30" s="1"/>
  <c r="E22" i="30" s="1"/>
  <c r="AH16" i="3"/>
  <c r="AI16" i="3" s="1"/>
  <c r="AG16" i="3" s="1"/>
  <c r="AM30" i="3"/>
  <c r="AN30" i="3" s="1"/>
  <c r="AM22" i="3"/>
  <c r="AN22" i="3" s="1"/>
  <c r="AL22" i="3" s="1"/>
  <c r="J18" i="3"/>
  <c r="H18" i="3" s="1"/>
  <c r="J27" i="3"/>
  <c r="H27" i="3" s="1"/>
  <c r="J19" i="3"/>
  <c r="H19" i="3" s="1"/>
  <c r="O26" i="3"/>
  <c r="M26" i="3" s="1"/>
  <c r="O18" i="3"/>
  <c r="M18" i="3" s="1"/>
  <c r="AI30" i="3"/>
  <c r="D20" i="30"/>
  <c r="E20" i="30" s="1"/>
  <c r="S29" i="3"/>
  <c r="T29" i="3" s="1"/>
  <c r="S21" i="3"/>
  <c r="T21" i="3" s="1"/>
  <c r="R21" i="3" s="1"/>
  <c r="AM29" i="3"/>
  <c r="AN29" i="3" s="1"/>
  <c r="AM21" i="3"/>
  <c r="AN21" i="3" s="1"/>
  <c r="AL21" i="3" s="1"/>
  <c r="O17" i="3"/>
  <c r="M17" i="3" s="1"/>
  <c r="AN28" i="3"/>
  <c r="AL28" i="3" s="1"/>
  <c r="O24" i="3"/>
  <c r="O16" i="3"/>
  <c r="M16" i="3" s="1"/>
  <c r="T23" i="3"/>
  <c r="R23" i="3" s="1"/>
  <c r="Y30" i="3"/>
  <c r="AD29" i="3"/>
  <c r="AD21" i="3"/>
  <c r="AB21" i="3" s="1"/>
  <c r="N29" i="3"/>
  <c r="O29" i="3" s="1"/>
  <c r="N21" i="3"/>
  <c r="O21" i="3" s="1"/>
  <c r="M21" i="3" s="1"/>
  <c r="AC23" i="3"/>
  <c r="AD23" i="3" s="1"/>
  <c r="AB23" i="3" s="1"/>
  <c r="AM27" i="3"/>
  <c r="AN27" i="3" s="1"/>
  <c r="AL27" i="3" s="1"/>
  <c r="AM19" i="3"/>
  <c r="D17" i="31" s="1"/>
  <c r="E17" i="31" s="1"/>
  <c r="AM20" i="3"/>
  <c r="AN20" i="3" s="1"/>
  <c r="AL20" i="3" s="1"/>
  <c r="J24" i="3"/>
  <c r="D14" i="13"/>
  <c r="E14" i="13" s="1"/>
  <c r="O23" i="3"/>
  <c r="M23" i="3" s="1"/>
  <c r="T30" i="3"/>
  <c r="T22" i="3"/>
  <c r="R22" i="3" s="1"/>
  <c r="Y29" i="3"/>
  <c r="AD28" i="3"/>
  <c r="AB28" i="3" s="1"/>
  <c r="AD20" i="3"/>
  <c r="AB20" i="3" s="1"/>
  <c r="I22" i="3"/>
  <c r="J22" i="3" s="1"/>
  <c r="H22" i="3" s="1"/>
  <c r="S26" i="3"/>
  <c r="T26" i="3" s="1"/>
  <c r="R26" i="3" s="1"/>
  <c r="S18" i="3"/>
  <c r="T18" i="3" s="1"/>
  <c r="R18" i="3" s="1"/>
  <c r="X24" i="3"/>
  <c r="X16" i="3"/>
  <c r="AC30" i="3"/>
  <c r="D28" i="29" s="1"/>
  <c r="E28" i="29" s="1"/>
  <c r="AC22" i="3"/>
  <c r="D20" i="29" s="1"/>
  <c r="E20" i="29" s="1"/>
  <c r="AH28" i="3"/>
  <c r="AI28" i="3" s="1"/>
  <c r="AG28" i="3" s="1"/>
  <c r="AH20" i="3"/>
  <c r="D18" i="30" s="1"/>
  <c r="E18" i="30" s="1"/>
  <c r="AM26" i="3"/>
  <c r="D24" i="31" s="1"/>
  <c r="E24" i="31" s="1"/>
  <c r="AM18" i="3"/>
  <c r="AN18" i="3" s="1"/>
  <c r="AL18" i="3" s="1"/>
  <c r="AI23" i="3"/>
  <c r="AG23" i="3" s="1"/>
  <c r="AI29" i="3"/>
  <c r="AI21" i="3"/>
  <c r="AG21" i="3" s="1"/>
  <c r="AI27" i="3"/>
  <c r="AG27" i="3" s="1"/>
  <c r="AI19" i="3"/>
  <c r="AG19" i="3" s="1"/>
  <c r="AI25" i="3"/>
  <c r="AG25" i="3" s="1"/>
  <c r="AI17" i="3"/>
  <c r="AG17" i="3" s="1"/>
  <c r="AD19" i="3"/>
  <c r="AB19" i="3" s="1"/>
  <c r="AD25" i="3"/>
  <c r="AB25" i="3" s="1"/>
  <c r="AD17" i="3"/>
  <c r="AB17" i="3" s="1"/>
  <c r="Y28" i="3"/>
  <c r="W28" i="3" s="1"/>
  <c r="Y20" i="3"/>
  <c r="W20" i="3" s="1"/>
  <c r="Y27" i="3"/>
  <c r="W27" i="3" s="1"/>
  <c r="Y19" i="3"/>
  <c r="W19" i="3" s="1"/>
  <c r="Y25" i="3"/>
  <c r="W25" i="3" s="1"/>
  <c r="Y17" i="3"/>
  <c r="W17" i="3" s="1"/>
  <c r="T28" i="3"/>
  <c r="R28" i="3" s="1"/>
  <c r="T20" i="3"/>
  <c r="R20" i="3" s="1"/>
  <c r="T27" i="3"/>
  <c r="R27" i="3" s="1"/>
  <c r="T19" i="3"/>
  <c r="R19" i="3" s="1"/>
  <c r="T25" i="3"/>
  <c r="R25" i="3" s="1"/>
  <c r="T17" i="3"/>
  <c r="R17" i="3" s="1"/>
  <c r="O28" i="3"/>
  <c r="M28" i="3" s="1"/>
  <c r="O20" i="3"/>
  <c r="M20" i="3" s="1"/>
  <c r="O27" i="3"/>
  <c r="M27" i="3" s="1"/>
  <c r="O19" i="3"/>
  <c r="M19" i="3" s="1"/>
  <c r="J17" i="3"/>
  <c r="H17" i="3" s="1"/>
  <c r="J25" i="3"/>
  <c r="H25" i="3" s="1"/>
  <c r="J23" i="3"/>
  <c r="H23" i="3" s="1"/>
  <c r="D22" i="26"/>
  <c r="E22" i="26" s="1"/>
  <c r="D14" i="26"/>
  <c r="E14" i="26" s="1"/>
  <c r="D27" i="29"/>
  <c r="E27" i="29" s="1"/>
  <c r="D19" i="29"/>
  <c r="E19" i="29" s="1"/>
  <c r="D21" i="26"/>
  <c r="E21" i="26" s="1"/>
  <c r="D23" i="27"/>
  <c r="E23" i="27" s="1"/>
  <c r="D15" i="27"/>
  <c r="E15" i="27" s="1"/>
  <c r="D26" i="29"/>
  <c r="E26" i="29" s="1"/>
  <c r="D18" i="29"/>
  <c r="E18" i="29" s="1"/>
  <c r="D23" i="30"/>
  <c r="E23" i="30" s="1"/>
  <c r="D15" i="30"/>
  <c r="E15" i="30" s="1"/>
  <c r="D19" i="13"/>
  <c r="E19" i="13" s="1"/>
  <c r="D28" i="26"/>
  <c r="E28" i="26" s="1"/>
  <c r="D20" i="26"/>
  <c r="E20" i="26" s="1"/>
  <c r="D17" i="29"/>
  <c r="E17" i="29" s="1"/>
  <c r="D21" i="13"/>
  <c r="E21" i="13" s="1"/>
  <c r="D26" i="13"/>
  <c r="E26" i="13" s="1"/>
  <c r="D18" i="13"/>
  <c r="E18" i="13" s="1"/>
  <c r="D21" i="27"/>
  <c r="E21" i="27" s="1"/>
  <c r="D21" i="30"/>
  <c r="E21" i="30" s="1"/>
  <c r="D25" i="13"/>
  <c r="E25" i="13" s="1"/>
  <c r="D17" i="13"/>
  <c r="E17" i="13" s="1"/>
  <c r="D26" i="26"/>
  <c r="E26" i="26" s="1"/>
  <c r="D18" i="26"/>
  <c r="E18" i="26" s="1"/>
  <c r="D28" i="27"/>
  <c r="E28" i="27" s="1"/>
  <c r="D20" i="27"/>
  <c r="E20" i="27" s="1"/>
  <c r="D23" i="29"/>
  <c r="E23" i="29" s="1"/>
  <c r="D28" i="30"/>
  <c r="E28" i="30" s="1"/>
  <c r="D16" i="13"/>
  <c r="E16" i="13" s="1"/>
  <c r="D25" i="26"/>
  <c r="E25" i="26" s="1"/>
  <c r="D17" i="26"/>
  <c r="E17" i="26" s="1"/>
  <c r="D22" i="29"/>
  <c r="E22" i="29" s="1"/>
  <c r="D27" i="30"/>
  <c r="E27" i="30" s="1"/>
  <c r="D19" i="30"/>
  <c r="E19" i="30" s="1"/>
  <c r="D23" i="13"/>
  <c r="E23" i="13" s="1"/>
  <c r="D15" i="13"/>
  <c r="E15" i="13" s="1"/>
  <c r="D24" i="26"/>
  <c r="E24" i="26" s="1"/>
  <c r="D16" i="26"/>
  <c r="E16" i="26" s="1"/>
  <c r="D26" i="27"/>
  <c r="E26" i="27" s="1"/>
  <c r="D18" i="27"/>
  <c r="E18" i="27" s="1"/>
  <c r="D15" i="29"/>
  <c r="E15" i="29" s="1"/>
  <c r="D22" i="13"/>
  <c r="E22" i="13" s="1"/>
  <c r="D23" i="26"/>
  <c r="E23" i="26" s="1"/>
  <c r="D15" i="26"/>
  <c r="E15" i="26" s="1"/>
  <c r="D25" i="27"/>
  <c r="E25" i="27" s="1"/>
  <c r="D17" i="27"/>
  <c r="E17" i="27" s="1"/>
  <c r="D14" i="29"/>
  <c r="E14" i="29" s="1"/>
  <c r="D25" i="30"/>
  <c r="E25" i="30" s="1"/>
  <c r="D17" i="30"/>
  <c r="E17" i="30" s="1"/>
  <c r="D26" i="31"/>
  <c r="E26" i="31" s="1"/>
  <c r="E61" i="38"/>
  <c r="E61" i="39"/>
  <c r="E61" i="40"/>
  <c r="E59" i="21"/>
  <c r="AI22" i="3"/>
  <c r="AG22" i="3" s="1"/>
  <c r="J16" i="3"/>
  <c r="H16" i="3" s="1"/>
  <c r="Y22" i="3"/>
  <c r="W22" i="3" s="1"/>
  <c r="Y21" i="3"/>
  <c r="W21" i="3" s="1"/>
  <c r="H100" i="3"/>
  <c r="I100" i="3"/>
  <c r="J100" i="3"/>
  <c r="B37" i="10"/>
  <c r="B38" i="10"/>
  <c r="B39" i="10"/>
  <c r="B40" i="10"/>
  <c r="B41" i="10"/>
  <c r="B42" i="10"/>
  <c r="B43" i="10"/>
  <c r="B44" i="10"/>
  <c r="B45" i="10"/>
  <c r="B46" i="10"/>
  <c r="B47" i="10"/>
  <c r="B48" i="10"/>
  <c r="B49" i="10"/>
  <c r="B50" i="10"/>
  <c r="B51" i="10"/>
  <c r="B52" i="10"/>
  <c r="B53" i="10"/>
  <c r="B36" i="10"/>
  <c r="E43" i="9"/>
  <c r="B48" i="9"/>
  <c r="G50" i="9"/>
  <c r="G49" i="9"/>
  <c r="B55" i="9"/>
  <c r="B14" i="9"/>
  <c r="B15" i="9"/>
  <c r="B16" i="9"/>
  <c r="B17" i="9"/>
  <c r="B18" i="9"/>
  <c r="B19" i="9"/>
  <c r="B13" i="9"/>
  <c r="G13" i="9"/>
  <c r="G14" i="9"/>
  <c r="G15" i="9"/>
  <c r="G16" i="9"/>
  <c r="G17" i="9"/>
  <c r="G18" i="9"/>
  <c r="G19" i="9"/>
  <c r="B15" i="10"/>
  <c r="B16" i="10"/>
  <c r="B17" i="10"/>
  <c r="B31" i="10"/>
  <c r="B32" i="10"/>
  <c r="B11" i="10"/>
  <c r="B12" i="10"/>
  <c r="B13" i="10"/>
  <c r="B10" i="3"/>
  <c r="B11" i="3"/>
  <c r="B12" i="3"/>
  <c r="B13" i="3"/>
  <c r="B14" i="3"/>
  <c r="B15" i="3"/>
  <c r="B29" i="3"/>
  <c r="B30" i="3"/>
  <c r="B9" i="3"/>
  <c r="B14" i="10"/>
  <c r="C10" i="3"/>
  <c r="C11" i="3"/>
  <c r="C12" i="3"/>
  <c r="C13" i="3"/>
  <c r="C14" i="3"/>
  <c r="C15" i="3"/>
  <c r="C29" i="3"/>
  <c r="C30" i="3"/>
  <c r="C9" i="3"/>
  <c r="D46" i="4"/>
  <c r="D32" i="13" s="1"/>
  <c r="D33" i="4"/>
  <c r="D70" i="4"/>
  <c r="D32" i="27" s="1"/>
  <c r="E32" i="27" s="1"/>
  <c r="D78" i="4"/>
  <c r="D32" i="28" s="1"/>
  <c r="E32" i="28" s="1"/>
  <c r="D86" i="4"/>
  <c r="D32" i="29" s="1"/>
  <c r="E32" i="29" s="1"/>
  <c r="D94" i="4"/>
  <c r="D32" i="30" s="1"/>
  <c r="E32" i="30" s="1"/>
  <c r="D102" i="4"/>
  <c r="D32" i="31" s="1"/>
  <c r="E32" i="31" s="1"/>
  <c r="D58" i="4"/>
  <c r="D32" i="26"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71" i="31"/>
  <c r="E71"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38" i="31"/>
  <c r="E38" i="31" s="1"/>
  <c r="F109" i="31"/>
  <c r="F108" i="31"/>
  <c r="F102" i="31"/>
  <c r="F101" i="31"/>
  <c r="F99" i="31"/>
  <c r="R98" i="31"/>
  <c r="Q98" i="31"/>
  <c r="P98" i="31"/>
  <c r="O98" i="31"/>
  <c r="N98" i="31"/>
  <c r="M98" i="31"/>
  <c r="L98" i="31"/>
  <c r="K98" i="31"/>
  <c r="J98" i="31"/>
  <c r="I98" i="31"/>
  <c r="H98" i="31"/>
  <c r="G98" i="31"/>
  <c r="F97" i="31"/>
  <c r="E97" i="31"/>
  <c r="F96" i="31"/>
  <c r="F95" i="31"/>
  <c r="F94" i="31"/>
  <c r="F93" i="31"/>
  <c r="F92" i="31"/>
  <c r="F91" i="31"/>
  <c r="F90" i="31"/>
  <c r="F89" i="31"/>
  <c r="F88" i="31"/>
  <c r="F87" i="31"/>
  <c r="F86" i="31"/>
  <c r="F85" i="31"/>
  <c r="F84" i="31"/>
  <c r="F83" i="31"/>
  <c r="F82" i="31"/>
  <c r="F81" i="31"/>
  <c r="F80" i="31"/>
  <c r="F79" i="31"/>
  <c r="F78" i="31"/>
  <c r="F77" i="31"/>
  <c r="F76" i="31"/>
  <c r="F75" i="31"/>
  <c r="F74" i="31"/>
  <c r="F73" i="31"/>
  <c r="F72" i="31"/>
  <c r="F71" i="31"/>
  <c r="R68" i="31"/>
  <c r="Q68" i="31"/>
  <c r="P68" i="31"/>
  <c r="O68" i="31"/>
  <c r="N68" i="31"/>
  <c r="M68" i="31"/>
  <c r="L68" i="31"/>
  <c r="K68" i="31"/>
  <c r="K105" i="31" s="1"/>
  <c r="J68" i="31"/>
  <c r="I68" i="31"/>
  <c r="H68" i="31"/>
  <c r="G68" i="31"/>
  <c r="F58" i="31"/>
  <c r="F57" i="31"/>
  <c r="F56" i="31"/>
  <c r="F55" i="31"/>
  <c r="F54" i="31"/>
  <c r="F53" i="31"/>
  <c r="F52" i="31"/>
  <c r="F51" i="31"/>
  <c r="F50" i="31"/>
  <c r="F49" i="31"/>
  <c r="F48" i="31"/>
  <c r="F47" i="31"/>
  <c r="F46" i="31"/>
  <c r="F45" i="31"/>
  <c r="F44" i="31"/>
  <c r="F43" i="31"/>
  <c r="F42" i="31"/>
  <c r="F41" i="31"/>
  <c r="F40" i="31"/>
  <c r="F39" i="31"/>
  <c r="F38" i="31"/>
  <c r="R29" i="31"/>
  <c r="R34" i="31" s="1"/>
  <c r="R36" i="31" s="1"/>
  <c r="Q29" i="31"/>
  <c r="Q34" i="31" s="1"/>
  <c r="Q36" i="31" s="1"/>
  <c r="P29" i="31"/>
  <c r="P34" i="31" s="1"/>
  <c r="P36" i="31" s="1"/>
  <c r="O29" i="31"/>
  <c r="O34" i="31" s="1"/>
  <c r="O36" i="31" s="1"/>
  <c r="N29" i="31"/>
  <c r="N34" i="31" s="1"/>
  <c r="N36" i="31" s="1"/>
  <c r="M29" i="31"/>
  <c r="M34" i="31" s="1"/>
  <c r="M36" i="31" s="1"/>
  <c r="L29" i="31"/>
  <c r="L34" i="31" s="1"/>
  <c r="L36" i="31" s="1"/>
  <c r="K29" i="31"/>
  <c r="K34" i="31" s="1"/>
  <c r="K36" i="31" s="1"/>
  <c r="J29" i="31"/>
  <c r="J34" i="31" s="1"/>
  <c r="J36" i="31" s="1"/>
  <c r="I29" i="31"/>
  <c r="I34" i="31" s="1"/>
  <c r="I36" i="31" s="1"/>
  <c r="H29" i="31"/>
  <c r="H34" i="31" s="1"/>
  <c r="H36" i="31" s="1"/>
  <c r="G29" i="31"/>
  <c r="F7" i="31"/>
  <c r="D72" i="30"/>
  <c r="E72" i="30" s="1"/>
  <c r="D73" i="30"/>
  <c r="E73" i="30" s="1"/>
  <c r="D74" i="30"/>
  <c r="E74" i="30" s="1"/>
  <c r="D75" i="30"/>
  <c r="E75" i="30" s="1"/>
  <c r="D76" i="30"/>
  <c r="E76" i="30" s="1"/>
  <c r="D77" i="30"/>
  <c r="E77" i="30" s="1"/>
  <c r="D78" i="30"/>
  <c r="E78" i="30" s="1"/>
  <c r="D79" i="30"/>
  <c r="E79" i="30" s="1"/>
  <c r="D80" i="30"/>
  <c r="E80" i="30" s="1"/>
  <c r="D81" i="30"/>
  <c r="E81" i="30" s="1"/>
  <c r="D82" i="30"/>
  <c r="E82" i="30" s="1"/>
  <c r="D83" i="30"/>
  <c r="E83" i="30" s="1"/>
  <c r="D84" i="30"/>
  <c r="E84" i="30" s="1"/>
  <c r="D85" i="30"/>
  <c r="E85" i="30" s="1"/>
  <c r="D86" i="30"/>
  <c r="E86" i="30" s="1"/>
  <c r="D87" i="30"/>
  <c r="E87" i="30" s="1"/>
  <c r="D88" i="30"/>
  <c r="E88" i="30" s="1"/>
  <c r="D89" i="30"/>
  <c r="E89" i="30" s="1"/>
  <c r="D90" i="30"/>
  <c r="E90" i="30" s="1"/>
  <c r="D91" i="30"/>
  <c r="E91" i="30" s="1"/>
  <c r="D92" i="30"/>
  <c r="E92" i="30" s="1"/>
  <c r="D93" i="30"/>
  <c r="E93" i="30" s="1"/>
  <c r="D94" i="30"/>
  <c r="E94" i="30" s="1"/>
  <c r="D95" i="30"/>
  <c r="E95" i="30" s="1"/>
  <c r="D96" i="30"/>
  <c r="E96" i="30" s="1"/>
  <c r="D97" i="30"/>
  <c r="E97" i="30" s="1"/>
  <c r="D71" i="30"/>
  <c r="E71" i="30" s="1"/>
  <c r="D39" i="30"/>
  <c r="E39" i="30" s="1"/>
  <c r="D40" i="30"/>
  <c r="E40" i="30" s="1"/>
  <c r="D41" i="30"/>
  <c r="E41" i="30" s="1"/>
  <c r="D42" i="30"/>
  <c r="E42" i="30" s="1"/>
  <c r="D43" i="30"/>
  <c r="E43" i="30" s="1"/>
  <c r="D44" i="30"/>
  <c r="E44" i="30" s="1"/>
  <c r="D45" i="30"/>
  <c r="E45" i="30" s="1"/>
  <c r="D46" i="30"/>
  <c r="E46" i="30" s="1"/>
  <c r="D47" i="30"/>
  <c r="E47" i="30" s="1"/>
  <c r="D48" i="30"/>
  <c r="E48" i="30" s="1"/>
  <c r="D49" i="30"/>
  <c r="E49" i="30" s="1"/>
  <c r="D50" i="30"/>
  <c r="E50" i="30" s="1"/>
  <c r="D51" i="30"/>
  <c r="E51" i="30" s="1"/>
  <c r="D52" i="30"/>
  <c r="E52" i="30" s="1"/>
  <c r="D53" i="30"/>
  <c r="D54" i="30"/>
  <c r="E54" i="30" s="1"/>
  <c r="D55" i="30"/>
  <c r="E55" i="30" s="1"/>
  <c r="D56" i="30"/>
  <c r="E56" i="30" s="1"/>
  <c r="D57" i="30"/>
  <c r="E57" i="30" s="1"/>
  <c r="D58" i="30"/>
  <c r="E58" i="30" s="1"/>
  <c r="D59" i="30"/>
  <c r="E59" i="30" s="1"/>
  <c r="D38" i="30"/>
  <c r="E38" i="30" s="1"/>
  <c r="F109" i="30"/>
  <c r="F108" i="30"/>
  <c r="F102" i="30"/>
  <c r="F101" i="30"/>
  <c r="F99" i="30"/>
  <c r="R98" i="30"/>
  <c r="Q98" i="30"/>
  <c r="P98" i="30"/>
  <c r="O98" i="30"/>
  <c r="N98" i="30"/>
  <c r="M98" i="30"/>
  <c r="L98" i="30"/>
  <c r="K98" i="30"/>
  <c r="J98" i="30"/>
  <c r="I98" i="30"/>
  <c r="H98" i="30"/>
  <c r="G98" i="30"/>
  <c r="F97" i="30"/>
  <c r="F96" i="30"/>
  <c r="F95" i="30"/>
  <c r="F94" i="30"/>
  <c r="F93" i="30"/>
  <c r="F92" i="30"/>
  <c r="F91" i="30"/>
  <c r="F90" i="30"/>
  <c r="F89" i="30"/>
  <c r="F88" i="30"/>
  <c r="F87" i="30"/>
  <c r="F86" i="30"/>
  <c r="F85" i="30"/>
  <c r="F84" i="30"/>
  <c r="F83" i="30"/>
  <c r="F82" i="30"/>
  <c r="F81" i="30"/>
  <c r="F80" i="30"/>
  <c r="F79" i="30"/>
  <c r="F78" i="30"/>
  <c r="F77" i="30"/>
  <c r="F76" i="30"/>
  <c r="F75" i="30"/>
  <c r="F74" i="30"/>
  <c r="F73" i="30"/>
  <c r="F72" i="30"/>
  <c r="F71" i="30"/>
  <c r="R68" i="30"/>
  <c r="Q68" i="30"/>
  <c r="Q105" i="30" s="1"/>
  <c r="P68" i="30"/>
  <c r="O68" i="30"/>
  <c r="N68" i="30"/>
  <c r="M68" i="30"/>
  <c r="L68" i="30"/>
  <c r="K68" i="30"/>
  <c r="J68" i="30"/>
  <c r="J105" i="30" s="1"/>
  <c r="I68" i="30"/>
  <c r="H68" i="30"/>
  <c r="G68" i="30"/>
  <c r="F59" i="30"/>
  <c r="F58" i="30"/>
  <c r="F57" i="30"/>
  <c r="F56" i="30"/>
  <c r="F55" i="30"/>
  <c r="F54" i="30"/>
  <c r="F53" i="30"/>
  <c r="F52" i="30"/>
  <c r="F51" i="30"/>
  <c r="F50" i="30"/>
  <c r="F49" i="30"/>
  <c r="F48" i="30"/>
  <c r="F47" i="30"/>
  <c r="F46" i="30"/>
  <c r="F45" i="30"/>
  <c r="F44" i="30"/>
  <c r="F43" i="30"/>
  <c r="F42" i="30"/>
  <c r="F41" i="30"/>
  <c r="F40" i="30"/>
  <c r="F39" i="30"/>
  <c r="F38" i="30"/>
  <c r="R29" i="30"/>
  <c r="R34" i="30" s="1"/>
  <c r="R36" i="30" s="1"/>
  <c r="Q29" i="30"/>
  <c r="Q34" i="30" s="1"/>
  <c r="Q36" i="30" s="1"/>
  <c r="P29" i="30"/>
  <c r="P34" i="30" s="1"/>
  <c r="P36" i="30" s="1"/>
  <c r="O29" i="30"/>
  <c r="O34" i="30" s="1"/>
  <c r="O36" i="30" s="1"/>
  <c r="N29" i="30"/>
  <c r="N34" i="30" s="1"/>
  <c r="N36" i="30" s="1"/>
  <c r="M29" i="30"/>
  <c r="M34" i="30" s="1"/>
  <c r="M36" i="30" s="1"/>
  <c r="L29" i="30"/>
  <c r="L34" i="30" s="1"/>
  <c r="L36" i="30" s="1"/>
  <c r="K29" i="30"/>
  <c r="K34" i="30" s="1"/>
  <c r="K36" i="30" s="1"/>
  <c r="J29" i="30"/>
  <c r="J34" i="30" s="1"/>
  <c r="J36" i="30" s="1"/>
  <c r="I29" i="30"/>
  <c r="I34" i="30" s="1"/>
  <c r="I36" i="30" s="1"/>
  <c r="H29" i="30"/>
  <c r="H34" i="30" s="1"/>
  <c r="H36" i="30" s="1"/>
  <c r="G29" i="30"/>
  <c r="F7" i="30"/>
  <c r="D72" i="29"/>
  <c r="E72" i="29" s="1"/>
  <c r="D73" i="29"/>
  <c r="E73" i="29" s="1"/>
  <c r="D74" i="29"/>
  <c r="E74" i="29" s="1"/>
  <c r="D75" i="29"/>
  <c r="E75" i="29" s="1"/>
  <c r="D76" i="29"/>
  <c r="E76" i="29" s="1"/>
  <c r="D77" i="29"/>
  <c r="E77" i="29" s="1"/>
  <c r="D78" i="29"/>
  <c r="E78" i="29" s="1"/>
  <c r="D79" i="29"/>
  <c r="E79" i="29" s="1"/>
  <c r="D80" i="29"/>
  <c r="E80" i="29" s="1"/>
  <c r="D81" i="29"/>
  <c r="E81" i="29" s="1"/>
  <c r="D82" i="29"/>
  <c r="E82" i="29" s="1"/>
  <c r="D83" i="29"/>
  <c r="E83" i="29" s="1"/>
  <c r="D84" i="29"/>
  <c r="E84" i="29" s="1"/>
  <c r="D85" i="29"/>
  <c r="E85" i="29" s="1"/>
  <c r="D86" i="29"/>
  <c r="E86" i="29" s="1"/>
  <c r="D87" i="29"/>
  <c r="E87" i="29" s="1"/>
  <c r="D88" i="29"/>
  <c r="E88" i="29" s="1"/>
  <c r="D89" i="29"/>
  <c r="E89" i="29" s="1"/>
  <c r="D90" i="29"/>
  <c r="E90" i="29" s="1"/>
  <c r="D91" i="29"/>
  <c r="E91" i="29" s="1"/>
  <c r="D92" i="29"/>
  <c r="E92" i="29" s="1"/>
  <c r="D93" i="29"/>
  <c r="E93" i="29" s="1"/>
  <c r="D94" i="29"/>
  <c r="E94" i="29" s="1"/>
  <c r="D95" i="29"/>
  <c r="E95" i="29" s="1"/>
  <c r="D96" i="29"/>
  <c r="E96" i="29" s="1"/>
  <c r="D97" i="29"/>
  <c r="E97" i="29" s="1"/>
  <c r="D71" i="29"/>
  <c r="E71" i="29" s="1"/>
  <c r="D39" i="29"/>
  <c r="E39" i="29" s="1"/>
  <c r="D40" i="29"/>
  <c r="E40" i="29" s="1"/>
  <c r="D41" i="29"/>
  <c r="E41" i="29" s="1"/>
  <c r="D42" i="29"/>
  <c r="E42" i="29" s="1"/>
  <c r="D43" i="29"/>
  <c r="E43" i="29" s="1"/>
  <c r="D44" i="29"/>
  <c r="E44" i="29" s="1"/>
  <c r="D45" i="29"/>
  <c r="E45" i="29" s="1"/>
  <c r="D46" i="29"/>
  <c r="E46" i="29" s="1"/>
  <c r="D47" i="29"/>
  <c r="E47" i="29" s="1"/>
  <c r="D48" i="29"/>
  <c r="E48" i="29" s="1"/>
  <c r="D49" i="29"/>
  <c r="E49" i="29" s="1"/>
  <c r="D50" i="29"/>
  <c r="E50" i="29" s="1"/>
  <c r="D51" i="29"/>
  <c r="E51" i="29" s="1"/>
  <c r="D52" i="29"/>
  <c r="E52" i="29" s="1"/>
  <c r="D53" i="29"/>
  <c r="E53" i="29" s="1"/>
  <c r="D54" i="29"/>
  <c r="E54" i="29" s="1"/>
  <c r="D55" i="29"/>
  <c r="E55" i="29" s="1"/>
  <c r="D56" i="29"/>
  <c r="E56" i="29" s="1"/>
  <c r="D57" i="29"/>
  <c r="E57" i="29" s="1"/>
  <c r="D58" i="29"/>
  <c r="E58" i="29" s="1"/>
  <c r="D59" i="29"/>
  <c r="E59" i="29" s="1"/>
  <c r="D38" i="29"/>
  <c r="E38" i="29" s="1"/>
  <c r="F110" i="29"/>
  <c r="F109" i="29"/>
  <c r="F108" i="29"/>
  <c r="F102" i="29"/>
  <c r="F101" i="29"/>
  <c r="F99" i="29"/>
  <c r="R98" i="29"/>
  <c r="Q98" i="29"/>
  <c r="P98" i="29"/>
  <c r="O98" i="29"/>
  <c r="N98" i="29"/>
  <c r="M98" i="29"/>
  <c r="L98" i="29"/>
  <c r="K98" i="29"/>
  <c r="J98" i="29"/>
  <c r="I98" i="29"/>
  <c r="H98" i="29"/>
  <c r="G98" i="29"/>
  <c r="F97" i="29"/>
  <c r="F96" i="29"/>
  <c r="F95" i="29"/>
  <c r="F94" i="29"/>
  <c r="F93" i="29"/>
  <c r="F92" i="29"/>
  <c r="F91" i="29"/>
  <c r="F90" i="29"/>
  <c r="F89" i="29"/>
  <c r="F88" i="29"/>
  <c r="F87" i="29"/>
  <c r="F86" i="29"/>
  <c r="F85" i="29"/>
  <c r="F84" i="29"/>
  <c r="F83" i="29"/>
  <c r="F82" i="29"/>
  <c r="F81" i="29"/>
  <c r="F80" i="29"/>
  <c r="F79" i="29"/>
  <c r="F78" i="29"/>
  <c r="F77" i="29"/>
  <c r="F76" i="29"/>
  <c r="F75" i="29"/>
  <c r="F74" i="29"/>
  <c r="F73" i="29"/>
  <c r="F72" i="29"/>
  <c r="F71" i="29"/>
  <c r="R68" i="29"/>
  <c r="Q68" i="29"/>
  <c r="P68" i="29"/>
  <c r="O68" i="29"/>
  <c r="N68" i="29"/>
  <c r="M68" i="29"/>
  <c r="L68" i="29"/>
  <c r="K68" i="29"/>
  <c r="K105" i="29" s="1"/>
  <c r="J68" i="29"/>
  <c r="I68" i="29"/>
  <c r="H68" i="29"/>
  <c r="G68" i="29"/>
  <c r="F59" i="29"/>
  <c r="F58" i="29"/>
  <c r="F57" i="29"/>
  <c r="F56" i="29"/>
  <c r="F55" i="29"/>
  <c r="F54" i="29"/>
  <c r="F53" i="29"/>
  <c r="F52" i="29"/>
  <c r="F51" i="29"/>
  <c r="F50" i="29"/>
  <c r="F49" i="29"/>
  <c r="F48" i="29"/>
  <c r="F47" i="29"/>
  <c r="F46" i="29"/>
  <c r="F45" i="29"/>
  <c r="F44" i="29"/>
  <c r="F43" i="29"/>
  <c r="F42" i="29"/>
  <c r="F41" i="29"/>
  <c r="F40" i="29"/>
  <c r="F39" i="29"/>
  <c r="F38" i="29"/>
  <c r="R29" i="29"/>
  <c r="R34" i="29" s="1"/>
  <c r="R36" i="29" s="1"/>
  <c r="Q29" i="29"/>
  <c r="Q34" i="29" s="1"/>
  <c r="Q36" i="29" s="1"/>
  <c r="P29" i="29"/>
  <c r="P34" i="29" s="1"/>
  <c r="P36" i="29" s="1"/>
  <c r="O29" i="29"/>
  <c r="O34" i="29" s="1"/>
  <c r="O36" i="29" s="1"/>
  <c r="N29" i="29"/>
  <c r="N34" i="29" s="1"/>
  <c r="N36" i="29" s="1"/>
  <c r="M29" i="29"/>
  <c r="M34" i="29" s="1"/>
  <c r="M36" i="29" s="1"/>
  <c r="L29" i="29"/>
  <c r="L34" i="29" s="1"/>
  <c r="L36" i="29" s="1"/>
  <c r="K29" i="29"/>
  <c r="K34" i="29" s="1"/>
  <c r="K36" i="29" s="1"/>
  <c r="J29" i="29"/>
  <c r="J34" i="29" s="1"/>
  <c r="J36" i="29" s="1"/>
  <c r="I29" i="29"/>
  <c r="I34" i="29" s="1"/>
  <c r="I36" i="29" s="1"/>
  <c r="H29" i="29"/>
  <c r="H34" i="29" s="1"/>
  <c r="H36" i="29" s="1"/>
  <c r="G29" i="29"/>
  <c r="F7" i="29"/>
  <c r="D72" i="28"/>
  <c r="E72" i="28" s="1"/>
  <c r="D73" i="28"/>
  <c r="E73" i="28" s="1"/>
  <c r="D74" i="28"/>
  <c r="E74" i="28" s="1"/>
  <c r="D75" i="28"/>
  <c r="E75" i="28" s="1"/>
  <c r="D76" i="28"/>
  <c r="E76" i="28" s="1"/>
  <c r="D77" i="28"/>
  <c r="E77" i="28" s="1"/>
  <c r="D78" i="28"/>
  <c r="E78" i="28" s="1"/>
  <c r="D79" i="28"/>
  <c r="E79" i="28" s="1"/>
  <c r="D80" i="28"/>
  <c r="E80" i="28" s="1"/>
  <c r="D81" i="28"/>
  <c r="E81" i="28" s="1"/>
  <c r="D82" i="28"/>
  <c r="E82" i="28" s="1"/>
  <c r="D83" i="28"/>
  <c r="E83" i="28" s="1"/>
  <c r="D84" i="28"/>
  <c r="E84" i="28" s="1"/>
  <c r="D85" i="28"/>
  <c r="E85" i="28" s="1"/>
  <c r="D86" i="28"/>
  <c r="E86" i="28" s="1"/>
  <c r="D87" i="28"/>
  <c r="E87" i="28" s="1"/>
  <c r="D88" i="28"/>
  <c r="E88" i="28" s="1"/>
  <c r="D89" i="28"/>
  <c r="E89" i="28" s="1"/>
  <c r="D90" i="28"/>
  <c r="E90" i="28" s="1"/>
  <c r="D91" i="28"/>
  <c r="E91" i="28" s="1"/>
  <c r="D92" i="28"/>
  <c r="E92" i="28" s="1"/>
  <c r="D93" i="28"/>
  <c r="E93" i="28" s="1"/>
  <c r="D94" i="28"/>
  <c r="E94" i="28" s="1"/>
  <c r="D95" i="28"/>
  <c r="E95" i="28" s="1"/>
  <c r="D96" i="28"/>
  <c r="E96" i="28" s="1"/>
  <c r="D97" i="28"/>
  <c r="E97" i="28" s="1"/>
  <c r="D71" i="28"/>
  <c r="E71" i="28" s="1"/>
  <c r="D39" i="28"/>
  <c r="E39" i="28" s="1"/>
  <c r="D40" i="28"/>
  <c r="E40" i="28" s="1"/>
  <c r="D41" i="28"/>
  <c r="E41" i="28" s="1"/>
  <c r="D42" i="28"/>
  <c r="E42" i="28" s="1"/>
  <c r="D43" i="28"/>
  <c r="E43" i="28" s="1"/>
  <c r="D44" i="28"/>
  <c r="E44" i="28" s="1"/>
  <c r="D45" i="28"/>
  <c r="E45" i="28" s="1"/>
  <c r="D46" i="28"/>
  <c r="E46" i="28" s="1"/>
  <c r="D47" i="28"/>
  <c r="E47" i="28" s="1"/>
  <c r="D48" i="28"/>
  <c r="E48" i="28" s="1"/>
  <c r="D49" i="28"/>
  <c r="E49" i="28" s="1"/>
  <c r="D50" i="28"/>
  <c r="E50" i="28" s="1"/>
  <c r="D51" i="28"/>
  <c r="E51" i="28" s="1"/>
  <c r="D52" i="28"/>
  <c r="E52" i="28" s="1"/>
  <c r="D53" i="28"/>
  <c r="E53" i="28" s="1"/>
  <c r="D54" i="28"/>
  <c r="E54" i="28" s="1"/>
  <c r="D55" i="28"/>
  <c r="E55" i="28" s="1"/>
  <c r="D38" i="28"/>
  <c r="E38" i="28" s="1"/>
  <c r="F102" i="28"/>
  <c r="F101" i="28"/>
  <c r="F99" i="28"/>
  <c r="R98" i="28"/>
  <c r="Q98" i="28"/>
  <c r="P98" i="28"/>
  <c r="O98" i="28"/>
  <c r="N98" i="28"/>
  <c r="M98" i="28"/>
  <c r="L98" i="28"/>
  <c r="K98" i="28"/>
  <c r="J98" i="28"/>
  <c r="I98" i="28"/>
  <c r="H98" i="28"/>
  <c r="G98" i="28"/>
  <c r="F97" i="28"/>
  <c r="F96" i="28"/>
  <c r="F95" i="28"/>
  <c r="F94" i="28"/>
  <c r="F93" i="28"/>
  <c r="F92" i="28"/>
  <c r="F91" i="28"/>
  <c r="F90" i="28"/>
  <c r="F89" i="28"/>
  <c r="F88" i="28"/>
  <c r="F87" i="28"/>
  <c r="F86" i="28"/>
  <c r="F85" i="28"/>
  <c r="F84" i="28"/>
  <c r="F83" i="28"/>
  <c r="F82" i="28"/>
  <c r="F81" i="28"/>
  <c r="F80" i="28"/>
  <c r="F79" i="28"/>
  <c r="F78" i="28"/>
  <c r="F77" i="28"/>
  <c r="F76" i="28"/>
  <c r="F75" i="28"/>
  <c r="F74" i="28"/>
  <c r="F73" i="28"/>
  <c r="F72" i="28"/>
  <c r="F71" i="28"/>
  <c r="R68" i="28"/>
  <c r="Q68" i="28"/>
  <c r="P68" i="28"/>
  <c r="O68" i="28"/>
  <c r="N68" i="28"/>
  <c r="M68" i="28"/>
  <c r="L68" i="28"/>
  <c r="K68" i="28"/>
  <c r="J68" i="28"/>
  <c r="I68" i="28"/>
  <c r="H68" i="28"/>
  <c r="G68" i="28"/>
  <c r="F57" i="28"/>
  <c r="F56" i="28"/>
  <c r="F55" i="28"/>
  <c r="F54" i="28"/>
  <c r="F53" i="28"/>
  <c r="F52" i="28"/>
  <c r="F51" i="28"/>
  <c r="F50" i="28"/>
  <c r="F49" i="28"/>
  <c r="F48" i="28"/>
  <c r="F47" i="28"/>
  <c r="F46" i="28"/>
  <c r="F45" i="28"/>
  <c r="F44" i="28"/>
  <c r="F43" i="28"/>
  <c r="F42" i="28"/>
  <c r="F41" i="28"/>
  <c r="F40" i="28"/>
  <c r="F39" i="28"/>
  <c r="F38" i="28"/>
  <c r="R29" i="28"/>
  <c r="R34" i="28" s="1"/>
  <c r="R36" i="28" s="1"/>
  <c r="Q29" i="28"/>
  <c r="Q34" i="28" s="1"/>
  <c r="Q36" i="28" s="1"/>
  <c r="P29" i="28"/>
  <c r="P34" i="28" s="1"/>
  <c r="P36" i="28" s="1"/>
  <c r="O29" i="28"/>
  <c r="O34" i="28" s="1"/>
  <c r="O36" i="28" s="1"/>
  <c r="N29" i="28"/>
  <c r="N34" i="28" s="1"/>
  <c r="N36" i="28" s="1"/>
  <c r="M29" i="28"/>
  <c r="M34" i="28" s="1"/>
  <c r="M36" i="28" s="1"/>
  <c r="L29" i="28"/>
  <c r="L34" i="28" s="1"/>
  <c r="L36" i="28" s="1"/>
  <c r="K29" i="28"/>
  <c r="K34" i="28" s="1"/>
  <c r="K36" i="28" s="1"/>
  <c r="J29" i="28"/>
  <c r="J34" i="28" s="1"/>
  <c r="J36" i="28" s="1"/>
  <c r="I29" i="28"/>
  <c r="I34" i="28" s="1"/>
  <c r="I36" i="28" s="1"/>
  <c r="H29" i="28"/>
  <c r="H34" i="28" s="1"/>
  <c r="H36" i="28" s="1"/>
  <c r="G29" i="28"/>
  <c r="F7" i="28"/>
  <c r="F108" i="27"/>
  <c r="D72" i="27"/>
  <c r="E72" i="27" s="1"/>
  <c r="D73" i="27"/>
  <c r="E73" i="27" s="1"/>
  <c r="D74" i="27"/>
  <c r="E74" i="27" s="1"/>
  <c r="D75" i="27"/>
  <c r="E75" i="27" s="1"/>
  <c r="D76" i="27"/>
  <c r="E76" i="27" s="1"/>
  <c r="D77" i="27"/>
  <c r="E77" i="27" s="1"/>
  <c r="D78" i="27"/>
  <c r="E78" i="27" s="1"/>
  <c r="D79" i="27"/>
  <c r="E79" i="27" s="1"/>
  <c r="D80" i="27"/>
  <c r="E80" i="27" s="1"/>
  <c r="D81" i="27"/>
  <c r="E81" i="27" s="1"/>
  <c r="D82" i="27"/>
  <c r="E82" i="27" s="1"/>
  <c r="D83" i="27"/>
  <c r="E83" i="27" s="1"/>
  <c r="D84" i="27"/>
  <c r="E84" i="27" s="1"/>
  <c r="D85" i="27"/>
  <c r="E85" i="27" s="1"/>
  <c r="D86" i="27"/>
  <c r="E86" i="27" s="1"/>
  <c r="D87" i="27"/>
  <c r="E87" i="27" s="1"/>
  <c r="D88" i="27"/>
  <c r="E88" i="27" s="1"/>
  <c r="D89" i="27"/>
  <c r="E89" i="27" s="1"/>
  <c r="D90" i="27"/>
  <c r="E90" i="27" s="1"/>
  <c r="D91" i="27"/>
  <c r="E91" i="27" s="1"/>
  <c r="D92" i="27"/>
  <c r="E92" i="27" s="1"/>
  <c r="D93" i="27"/>
  <c r="E93" i="27" s="1"/>
  <c r="D94" i="27"/>
  <c r="E94" i="27" s="1"/>
  <c r="D95" i="27"/>
  <c r="E95" i="27" s="1"/>
  <c r="D96" i="27"/>
  <c r="E96" i="27" s="1"/>
  <c r="D97" i="27"/>
  <c r="E97" i="27" s="1"/>
  <c r="D71" i="27"/>
  <c r="E71" i="27" s="1"/>
  <c r="D39" i="27"/>
  <c r="E39" i="27" s="1"/>
  <c r="D40" i="27"/>
  <c r="E40" i="27" s="1"/>
  <c r="D41" i="27"/>
  <c r="E41" i="27" s="1"/>
  <c r="D42" i="27"/>
  <c r="E42" i="27" s="1"/>
  <c r="D43" i="27"/>
  <c r="E43" i="27" s="1"/>
  <c r="D44" i="27"/>
  <c r="E44" i="27" s="1"/>
  <c r="D45" i="27"/>
  <c r="E45" i="27" s="1"/>
  <c r="D46" i="27"/>
  <c r="E46" i="27" s="1"/>
  <c r="D47" i="27"/>
  <c r="E47" i="27" s="1"/>
  <c r="D48" i="27"/>
  <c r="E48" i="27" s="1"/>
  <c r="D49" i="27"/>
  <c r="E49" i="27" s="1"/>
  <c r="D50" i="27"/>
  <c r="E50" i="27" s="1"/>
  <c r="D51" i="27"/>
  <c r="E51" i="27" s="1"/>
  <c r="D52" i="27"/>
  <c r="E52" i="27" s="1"/>
  <c r="D53" i="27"/>
  <c r="E53" i="27" s="1"/>
  <c r="D54" i="27"/>
  <c r="E54" i="27" s="1"/>
  <c r="D55" i="27"/>
  <c r="E55" i="27" s="1"/>
  <c r="D56" i="27"/>
  <c r="E56" i="27" s="1"/>
  <c r="D57" i="27"/>
  <c r="E57" i="27" s="1"/>
  <c r="D58" i="27"/>
  <c r="E58" i="27" s="1"/>
  <c r="D38" i="27"/>
  <c r="E38" i="27" s="1"/>
  <c r="F110" i="27"/>
  <c r="F109" i="27"/>
  <c r="F102" i="27"/>
  <c r="F101" i="27"/>
  <c r="F99" i="27"/>
  <c r="R98" i="27"/>
  <c r="Q98" i="27"/>
  <c r="P98" i="27"/>
  <c r="O98" i="27"/>
  <c r="N98" i="27"/>
  <c r="M98" i="27"/>
  <c r="L98" i="27"/>
  <c r="K98" i="27"/>
  <c r="J98" i="27"/>
  <c r="I98" i="27"/>
  <c r="H98" i="27"/>
  <c r="G98" i="27"/>
  <c r="F97" i="27"/>
  <c r="F96" i="27"/>
  <c r="F95" i="27"/>
  <c r="F94" i="27"/>
  <c r="F93" i="27"/>
  <c r="F92" i="27"/>
  <c r="F91" i="27"/>
  <c r="F90" i="27"/>
  <c r="F89" i="27"/>
  <c r="F88" i="27"/>
  <c r="F87" i="27"/>
  <c r="F86" i="27"/>
  <c r="F85" i="27"/>
  <c r="F84" i="27"/>
  <c r="F83" i="27"/>
  <c r="F82" i="27"/>
  <c r="F81" i="27"/>
  <c r="F80" i="27"/>
  <c r="F79" i="27"/>
  <c r="F78" i="27"/>
  <c r="F77" i="27"/>
  <c r="F76" i="27"/>
  <c r="F75" i="27"/>
  <c r="F74" i="27"/>
  <c r="F73" i="27"/>
  <c r="F72" i="27"/>
  <c r="F71" i="27"/>
  <c r="R68" i="27"/>
  <c r="Q68" i="27"/>
  <c r="P68" i="27"/>
  <c r="O68" i="27"/>
  <c r="N68" i="27"/>
  <c r="M68" i="27"/>
  <c r="L68" i="27"/>
  <c r="K68" i="27"/>
  <c r="J68" i="27"/>
  <c r="I68" i="27"/>
  <c r="H68" i="27"/>
  <c r="G68" i="27"/>
  <c r="F58" i="27"/>
  <c r="F57" i="27"/>
  <c r="F56" i="27"/>
  <c r="F55" i="27"/>
  <c r="F54" i="27"/>
  <c r="F53" i="27"/>
  <c r="F52" i="27"/>
  <c r="F51" i="27"/>
  <c r="F50" i="27"/>
  <c r="F49" i="27"/>
  <c r="F48" i="27"/>
  <c r="F47" i="27"/>
  <c r="F46" i="27"/>
  <c r="F45" i="27"/>
  <c r="F44" i="27"/>
  <c r="F43" i="27"/>
  <c r="F42" i="27"/>
  <c r="F41" i="27"/>
  <c r="F40" i="27"/>
  <c r="F39" i="27"/>
  <c r="F38" i="27"/>
  <c r="R29" i="27"/>
  <c r="R34" i="27" s="1"/>
  <c r="R36" i="27" s="1"/>
  <c r="Q29" i="27"/>
  <c r="Q34" i="27" s="1"/>
  <c r="Q36" i="27" s="1"/>
  <c r="P29" i="27"/>
  <c r="P34" i="27" s="1"/>
  <c r="P36" i="27" s="1"/>
  <c r="O29" i="27"/>
  <c r="O34" i="27" s="1"/>
  <c r="O36" i="27" s="1"/>
  <c r="N29" i="27"/>
  <c r="N34" i="27" s="1"/>
  <c r="N36" i="27" s="1"/>
  <c r="M29" i="27"/>
  <c r="M34" i="27" s="1"/>
  <c r="M36" i="27" s="1"/>
  <c r="L29" i="27"/>
  <c r="L34" i="27" s="1"/>
  <c r="L36" i="27" s="1"/>
  <c r="K29" i="27"/>
  <c r="K34" i="27" s="1"/>
  <c r="K36" i="27" s="1"/>
  <c r="J29" i="27"/>
  <c r="J34" i="27" s="1"/>
  <c r="J36" i="27" s="1"/>
  <c r="I29" i="27"/>
  <c r="I34" i="27" s="1"/>
  <c r="I36" i="27" s="1"/>
  <c r="H29" i="27"/>
  <c r="H34" i="27" s="1"/>
  <c r="H36" i="27" s="1"/>
  <c r="G29" i="27"/>
  <c r="F7" i="27"/>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71" i="26"/>
  <c r="D39" i="26"/>
  <c r="D40" i="26"/>
  <c r="D41" i="26"/>
  <c r="D42" i="26"/>
  <c r="E42" i="26" s="1"/>
  <c r="D43" i="26"/>
  <c r="D44" i="26"/>
  <c r="D45" i="26"/>
  <c r="D46" i="26"/>
  <c r="D47" i="26"/>
  <c r="D48" i="26"/>
  <c r="D49" i="26"/>
  <c r="D50" i="26"/>
  <c r="E50" i="26" s="1"/>
  <c r="D51" i="26"/>
  <c r="D52" i="26"/>
  <c r="D53" i="26"/>
  <c r="D54" i="26"/>
  <c r="D55" i="26"/>
  <c r="D56" i="26"/>
  <c r="D57" i="26"/>
  <c r="D38" i="26"/>
  <c r="G29" i="26"/>
  <c r="F110" i="26"/>
  <c r="F109" i="26"/>
  <c r="F108" i="26"/>
  <c r="F102" i="26"/>
  <c r="F101" i="26"/>
  <c r="F99" i="26"/>
  <c r="R98" i="26"/>
  <c r="Q98" i="26"/>
  <c r="P98" i="26"/>
  <c r="O98" i="26"/>
  <c r="N98" i="26"/>
  <c r="M98" i="26"/>
  <c r="L98" i="26"/>
  <c r="K98" i="26"/>
  <c r="J98" i="26"/>
  <c r="I98" i="26"/>
  <c r="H98" i="26"/>
  <c r="G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R68" i="26"/>
  <c r="Q68" i="26"/>
  <c r="P68" i="26"/>
  <c r="O68" i="26"/>
  <c r="O105" i="26" s="1"/>
  <c r="N68" i="26"/>
  <c r="M68" i="26"/>
  <c r="L68" i="26"/>
  <c r="K68" i="26"/>
  <c r="J68" i="26"/>
  <c r="I68" i="26"/>
  <c r="H68" i="26"/>
  <c r="G68" i="26"/>
  <c r="F57" i="26"/>
  <c r="F56" i="26"/>
  <c r="F55" i="26"/>
  <c r="F54" i="26"/>
  <c r="F53" i="26"/>
  <c r="F52" i="26"/>
  <c r="F51" i="26"/>
  <c r="F50" i="26"/>
  <c r="F49" i="26"/>
  <c r="F48" i="26"/>
  <c r="F47" i="26"/>
  <c r="F46" i="26"/>
  <c r="F45" i="26"/>
  <c r="F44" i="26"/>
  <c r="F43" i="26"/>
  <c r="F42" i="26"/>
  <c r="F41" i="26"/>
  <c r="F40" i="26"/>
  <c r="F39" i="26"/>
  <c r="F38" i="26"/>
  <c r="F35" i="26"/>
  <c r="F33" i="26"/>
  <c r="E33" i="26" s="1"/>
  <c r="F32" i="26"/>
  <c r="R29" i="26"/>
  <c r="R34" i="26" s="1"/>
  <c r="R36" i="26" s="1"/>
  <c r="Q29" i="26"/>
  <c r="Q34" i="26" s="1"/>
  <c r="Q36" i="26" s="1"/>
  <c r="P29" i="26"/>
  <c r="P34" i="26" s="1"/>
  <c r="P36" i="26" s="1"/>
  <c r="O29" i="26"/>
  <c r="O34" i="26" s="1"/>
  <c r="O36" i="26" s="1"/>
  <c r="N29" i="26"/>
  <c r="N34" i="26" s="1"/>
  <c r="N36" i="26" s="1"/>
  <c r="M29" i="26"/>
  <c r="M34" i="26" s="1"/>
  <c r="M36" i="26" s="1"/>
  <c r="L29" i="26"/>
  <c r="L34" i="26" s="1"/>
  <c r="L36" i="26" s="1"/>
  <c r="K29" i="26"/>
  <c r="K34" i="26" s="1"/>
  <c r="K36" i="26" s="1"/>
  <c r="J29" i="26"/>
  <c r="J34" i="26" s="1"/>
  <c r="J36" i="26" s="1"/>
  <c r="I29" i="26"/>
  <c r="I34" i="26" s="1"/>
  <c r="I36" i="26" s="1"/>
  <c r="H29" i="26"/>
  <c r="H34" i="26" s="1"/>
  <c r="H36" i="26" s="1"/>
  <c r="F7" i="26"/>
  <c r="H68" i="13"/>
  <c r="I68" i="13"/>
  <c r="J68" i="13"/>
  <c r="K68" i="13"/>
  <c r="L68" i="13"/>
  <c r="M68" i="13"/>
  <c r="N68" i="13"/>
  <c r="O68" i="13"/>
  <c r="P68" i="13"/>
  <c r="Q68" i="13"/>
  <c r="R68" i="13"/>
  <c r="G68" i="13"/>
  <c r="R98" i="13"/>
  <c r="H98" i="13"/>
  <c r="I98" i="13"/>
  <c r="J98" i="13"/>
  <c r="K98" i="13"/>
  <c r="L98" i="13"/>
  <c r="M98" i="13"/>
  <c r="N98" i="13"/>
  <c r="O98" i="13"/>
  <c r="P98" i="13"/>
  <c r="Q98" i="13"/>
  <c r="G98" i="13"/>
  <c r="F95" i="13"/>
  <c r="F96" i="13"/>
  <c r="D72" i="13"/>
  <c r="E72" i="13" s="1"/>
  <c r="D73" i="13"/>
  <c r="E73" i="13" s="1"/>
  <c r="D74" i="13"/>
  <c r="E74" i="13" s="1"/>
  <c r="D75" i="13"/>
  <c r="E75" i="13" s="1"/>
  <c r="D76" i="13"/>
  <c r="E76" i="13" s="1"/>
  <c r="D77" i="13"/>
  <c r="E77" i="13" s="1"/>
  <c r="D78" i="13"/>
  <c r="E78" i="13" s="1"/>
  <c r="D79" i="13"/>
  <c r="E79" i="13" s="1"/>
  <c r="D80" i="13"/>
  <c r="E80" i="13" s="1"/>
  <c r="D81" i="13"/>
  <c r="E81" i="13" s="1"/>
  <c r="D82" i="13"/>
  <c r="E82" i="13" s="1"/>
  <c r="D83" i="13"/>
  <c r="D84" i="13"/>
  <c r="E84" i="13" s="1"/>
  <c r="D85" i="13"/>
  <c r="E85" i="13" s="1"/>
  <c r="D86" i="13"/>
  <c r="E86" i="13" s="1"/>
  <c r="D87" i="13"/>
  <c r="E87" i="13" s="1"/>
  <c r="D88" i="13"/>
  <c r="E88" i="13" s="1"/>
  <c r="D89" i="13"/>
  <c r="E89" i="13" s="1"/>
  <c r="D90" i="13"/>
  <c r="E90" i="13" s="1"/>
  <c r="D91" i="13"/>
  <c r="E91" i="13" s="1"/>
  <c r="D92" i="13"/>
  <c r="E92" i="13" s="1"/>
  <c r="D93" i="13"/>
  <c r="E93" i="13" s="1"/>
  <c r="D94" i="13"/>
  <c r="E94" i="13" s="1"/>
  <c r="D95" i="13"/>
  <c r="E95" i="13" s="1"/>
  <c r="D96" i="13"/>
  <c r="E96" i="13" s="1"/>
  <c r="D97" i="13"/>
  <c r="E97" i="13" s="1"/>
  <c r="D71" i="13"/>
  <c r="E71" i="13" s="1"/>
  <c r="D23" i="5"/>
  <c r="F41" i="6"/>
  <c r="F18" i="6"/>
  <c r="F15" i="6"/>
  <c r="C28" i="6"/>
  <c r="C25" i="6"/>
  <c r="C21" i="6"/>
  <c r="C12" i="6"/>
  <c r="N16" i="7"/>
  <c r="N24" i="7"/>
  <c r="N27" i="7"/>
  <c r="N41" i="7"/>
  <c r="N48" i="7"/>
  <c r="K47" i="7"/>
  <c r="K43" i="7"/>
  <c r="K38" i="7"/>
  <c r="K49" i="7" s="1"/>
  <c r="C45" i="6"/>
  <c r="C36" i="6"/>
  <c r="C47" i="6" s="1"/>
  <c r="C41" i="6"/>
  <c r="J35" i="4"/>
  <c r="AB96" i="4"/>
  <c r="AB97" i="4"/>
  <c r="AB98" i="4"/>
  <c r="AB99" i="4"/>
  <c r="AB95" i="4"/>
  <c r="Y88" i="4"/>
  <c r="Y89" i="4"/>
  <c r="Y90" i="4"/>
  <c r="Y91" i="4"/>
  <c r="Y87" i="4"/>
  <c r="V80" i="4"/>
  <c r="V81" i="4"/>
  <c r="V82" i="4"/>
  <c r="V83" i="4"/>
  <c r="V79" i="4"/>
  <c r="S72" i="4"/>
  <c r="S73" i="4"/>
  <c r="S74" i="4"/>
  <c r="S75" i="4"/>
  <c r="S71" i="4"/>
  <c r="P60" i="4"/>
  <c r="P61" i="4"/>
  <c r="P62" i="4"/>
  <c r="P63" i="4"/>
  <c r="P64" i="4"/>
  <c r="P65" i="4"/>
  <c r="P66" i="4"/>
  <c r="P67" i="4"/>
  <c r="P59" i="4"/>
  <c r="M47" i="4"/>
  <c r="M48" i="4"/>
  <c r="M49" i="4"/>
  <c r="M50" i="4"/>
  <c r="M51" i="4"/>
  <c r="M52" i="4"/>
  <c r="M53" i="4"/>
  <c r="M54" i="4"/>
  <c r="M55" i="4"/>
  <c r="J36" i="4"/>
  <c r="J37" i="4"/>
  <c r="J38" i="4"/>
  <c r="J39" i="4"/>
  <c r="J40" i="4"/>
  <c r="J41" i="4"/>
  <c r="J42" i="4"/>
  <c r="J43" i="4"/>
  <c r="H33" i="4"/>
  <c r="G10" i="4"/>
  <c r="H7" i="3" l="1"/>
  <c r="F230" i="3" s="1"/>
  <c r="H230" i="3" s="1"/>
  <c r="J230" i="3" s="1"/>
  <c r="L230" i="3" s="1"/>
  <c r="N230" i="3" s="1"/>
  <c r="P230" i="3" s="1"/>
  <c r="R230" i="3" s="1"/>
  <c r="Y16" i="3"/>
  <c r="W16" i="3" s="1"/>
  <c r="D14" i="28"/>
  <c r="E14" i="28" s="1"/>
  <c r="Y24" i="3"/>
  <c r="D22" i="28"/>
  <c r="E22" i="28" s="1"/>
  <c r="H32" i="25"/>
  <c r="D33" i="25"/>
  <c r="B33" i="25" s="1"/>
  <c r="F31" i="25"/>
  <c r="J31" i="25" s="1"/>
  <c r="G32" i="25" s="1"/>
  <c r="R6" i="3"/>
  <c r="R7" i="3" s="1"/>
  <c r="F248" i="3"/>
  <c r="H248" i="3" s="1"/>
  <c r="J248" i="3" s="1"/>
  <c r="L248" i="3" s="1"/>
  <c r="N248" i="3" s="1"/>
  <c r="P248" i="3" s="1"/>
  <c r="R248" i="3" s="1"/>
  <c r="F229" i="3"/>
  <c r="H229" i="3" s="1"/>
  <c r="J229" i="3" s="1"/>
  <c r="L229" i="3" s="1"/>
  <c r="N229" i="3" s="1"/>
  <c r="P229" i="3" s="1"/>
  <c r="R229" i="3" s="1"/>
  <c r="F253" i="3"/>
  <c r="F237" i="3"/>
  <c r="M34" i="3"/>
  <c r="M35" i="3" s="1"/>
  <c r="E53" i="30"/>
  <c r="E32" i="26"/>
  <c r="I105" i="29"/>
  <c r="Q105" i="29"/>
  <c r="L105" i="29"/>
  <c r="L114" i="29" s="1"/>
  <c r="L115" i="29" s="1"/>
  <c r="J105" i="28"/>
  <c r="R105" i="28"/>
  <c r="E38" i="26"/>
  <c r="E78" i="26"/>
  <c r="E94" i="26"/>
  <c r="E86" i="26"/>
  <c r="E54" i="26"/>
  <c r="E46" i="26"/>
  <c r="E71" i="26"/>
  <c r="E90" i="26"/>
  <c r="E82" i="26"/>
  <c r="E74" i="26"/>
  <c r="M105" i="26"/>
  <c r="M114" i="26" s="1"/>
  <c r="M115" i="26" s="1"/>
  <c r="E55" i="26"/>
  <c r="E47" i="26"/>
  <c r="E39" i="26"/>
  <c r="E91" i="26"/>
  <c r="E83" i="26"/>
  <c r="E75" i="26"/>
  <c r="E53" i="26"/>
  <c r="E45" i="26"/>
  <c r="E97" i="26"/>
  <c r="E89" i="26"/>
  <c r="E81" i="26"/>
  <c r="E73" i="26"/>
  <c r="E52" i="26"/>
  <c r="E44" i="26"/>
  <c r="E96" i="26"/>
  <c r="E88" i="26"/>
  <c r="E80" i="26"/>
  <c r="E72" i="26"/>
  <c r="E51" i="26"/>
  <c r="E43" i="26"/>
  <c r="E95" i="26"/>
  <c r="E87" i="26"/>
  <c r="E79" i="26"/>
  <c r="E57" i="26"/>
  <c r="E49" i="26"/>
  <c r="E41" i="26"/>
  <c r="E93" i="26"/>
  <c r="E85" i="26"/>
  <c r="E77" i="26"/>
  <c r="E56" i="26"/>
  <c r="E48" i="26"/>
  <c r="E40" i="26"/>
  <c r="E92" i="26"/>
  <c r="E84" i="26"/>
  <c r="E76" i="26"/>
  <c r="O114" i="26"/>
  <c r="O115" i="26" s="1"/>
  <c r="F68" i="31"/>
  <c r="L105" i="30"/>
  <c r="L114" i="30" s="1"/>
  <c r="L115" i="30" s="1"/>
  <c r="N105" i="30"/>
  <c r="N114" i="30" s="1"/>
  <c r="N115" i="30" s="1"/>
  <c r="M105" i="30"/>
  <c r="O105" i="30"/>
  <c r="O114" i="30" s="1"/>
  <c r="O115" i="30" s="1"/>
  <c r="H105" i="30"/>
  <c r="H114" i="30" s="1"/>
  <c r="H115" i="30" s="1"/>
  <c r="P105" i="30"/>
  <c r="P114" i="30" s="1"/>
  <c r="P115" i="30" s="1"/>
  <c r="G105" i="30"/>
  <c r="G114" i="30" s="1"/>
  <c r="F68" i="30"/>
  <c r="K105" i="30"/>
  <c r="K114" i="30" s="1"/>
  <c r="K115" i="30" s="1"/>
  <c r="O105" i="29"/>
  <c r="O114" i="29" s="1"/>
  <c r="O115" i="29" s="1"/>
  <c r="J105" i="29"/>
  <c r="J114" i="29" s="1"/>
  <c r="J115" i="29" s="1"/>
  <c r="R105" i="29"/>
  <c r="R114" i="29" s="1"/>
  <c r="R115" i="29" s="1"/>
  <c r="H105" i="29"/>
  <c r="H114" i="29" s="1"/>
  <c r="H115" i="29" s="1"/>
  <c r="P105" i="29"/>
  <c r="P114" i="29" s="1"/>
  <c r="P115" i="29" s="1"/>
  <c r="G105" i="29"/>
  <c r="G114" i="29" s="1"/>
  <c r="F68" i="29"/>
  <c r="M105" i="28"/>
  <c r="M114" i="28" s="1"/>
  <c r="M115" i="28" s="1"/>
  <c r="L105" i="28"/>
  <c r="L114" i="28" s="1"/>
  <c r="L115" i="28" s="1"/>
  <c r="K105" i="28"/>
  <c r="K114" i="28" s="1"/>
  <c r="K115" i="28" s="1"/>
  <c r="G105" i="28"/>
  <c r="G114" i="28" s="1"/>
  <c r="F68" i="28"/>
  <c r="N105" i="27"/>
  <c r="N114" i="27" s="1"/>
  <c r="N115" i="27" s="1"/>
  <c r="O105" i="27"/>
  <c r="O114" i="27" s="1"/>
  <c r="O115" i="27" s="1"/>
  <c r="M105" i="27"/>
  <c r="M114" i="27" s="1"/>
  <c r="M115" i="27" s="1"/>
  <c r="J105" i="27"/>
  <c r="J114" i="27" s="1"/>
  <c r="J115" i="27" s="1"/>
  <c r="I105" i="27"/>
  <c r="I114" i="27" s="1"/>
  <c r="I115" i="27" s="1"/>
  <c r="Q105" i="27"/>
  <c r="Q114" i="27" s="1"/>
  <c r="Q115" i="27" s="1"/>
  <c r="L105" i="27"/>
  <c r="L114" i="27" s="1"/>
  <c r="L115" i="27" s="1"/>
  <c r="K105" i="27"/>
  <c r="K114" i="27" s="1"/>
  <c r="K115" i="27" s="1"/>
  <c r="G105" i="27"/>
  <c r="G114" i="27" s="1"/>
  <c r="F68" i="27"/>
  <c r="H105" i="26"/>
  <c r="I105" i="26"/>
  <c r="I114" i="26" s="1"/>
  <c r="I115" i="26" s="1"/>
  <c r="Q105" i="26"/>
  <c r="Q114" i="26" s="1"/>
  <c r="Q115" i="26" s="1"/>
  <c r="L105" i="26"/>
  <c r="L114" i="26" s="1"/>
  <c r="L115" i="26" s="1"/>
  <c r="P105" i="26"/>
  <c r="P114" i="26" s="1"/>
  <c r="P115" i="26" s="1"/>
  <c r="N105" i="26"/>
  <c r="N114" i="26" s="1"/>
  <c r="N115" i="26" s="1"/>
  <c r="G105" i="26"/>
  <c r="G114" i="26" s="1"/>
  <c r="F68" i="26"/>
  <c r="R105" i="26"/>
  <c r="R114" i="26" s="1"/>
  <c r="R115" i="26" s="1"/>
  <c r="J105" i="26"/>
  <c r="J114" i="26" s="1"/>
  <c r="J115" i="26" s="1"/>
  <c r="J46" i="4"/>
  <c r="M58" i="4"/>
  <c r="D20" i="31"/>
  <c r="E20" i="31" s="1"/>
  <c r="D25" i="31"/>
  <c r="E25" i="31" s="1"/>
  <c r="D14" i="31"/>
  <c r="E14" i="31" s="1"/>
  <c r="D14" i="30"/>
  <c r="E14" i="30" s="1"/>
  <c r="D23" i="31"/>
  <c r="E23" i="31" s="1"/>
  <c r="AN26" i="3"/>
  <c r="AL26" i="3" s="1"/>
  <c r="D27" i="26"/>
  <c r="E27" i="26" s="1"/>
  <c r="D22" i="27"/>
  <c r="E22" i="27" s="1"/>
  <c r="D24" i="27"/>
  <c r="E24" i="27" s="1"/>
  <c r="D26" i="30"/>
  <c r="E26" i="30" s="1"/>
  <c r="D24" i="13"/>
  <c r="E24" i="13" s="1"/>
  <c r="AN23" i="3"/>
  <c r="AL23" i="3" s="1"/>
  <c r="D28" i="31"/>
  <c r="E28" i="31" s="1"/>
  <c r="AI18" i="3"/>
  <c r="AG18" i="3" s="1"/>
  <c r="AD27" i="3"/>
  <c r="AB27" i="3" s="1"/>
  <c r="D27" i="31"/>
  <c r="E27" i="31" s="1"/>
  <c r="D19" i="31"/>
  <c r="E19" i="31" s="1"/>
  <c r="AD22" i="3"/>
  <c r="AB22" i="3" s="1"/>
  <c r="D27" i="27"/>
  <c r="E27" i="27" s="1"/>
  <c r="AI20" i="3"/>
  <c r="AG20" i="3" s="1"/>
  <c r="D24" i="30"/>
  <c r="E24" i="30" s="1"/>
  <c r="D19" i="26"/>
  <c r="E19" i="26" s="1"/>
  <c r="D20" i="13"/>
  <c r="E20" i="13" s="1"/>
  <c r="D21" i="29"/>
  <c r="E21" i="29" s="1"/>
  <c r="D19" i="27"/>
  <c r="E19" i="27" s="1"/>
  <c r="D18" i="31"/>
  <c r="E18" i="31" s="1"/>
  <c r="AI24" i="3"/>
  <c r="D22" i="31"/>
  <c r="E22" i="31" s="1"/>
  <c r="AD30" i="3"/>
  <c r="T16" i="3"/>
  <c r="R16" i="3" s="1"/>
  <c r="D24" i="29"/>
  <c r="E24" i="29" s="1"/>
  <c r="D16" i="31"/>
  <c r="E16" i="31" s="1"/>
  <c r="D16" i="29"/>
  <c r="E16" i="29" s="1"/>
  <c r="D15" i="31"/>
  <c r="E15" i="31" s="1"/>
  <c r="D16" i="27"/>
  <c r="E16" i="27" s="1"/>
  <c r="AN19" i="3"/>
  <c r="AL19" i="3" s="1"/>
  <c r="G34" i="31"/>
  <c r="F34" i="31" s="1"/>
  <c r="F29" i="31"/>
  <c r="K114" i="31"/>
  <c r="K115" i="31" s="1"/>
  <c r="L105" i="31"/>
  <c r="L114" i="31" s="1"/>
  <c r="L115" i="31" s="1"/>
  <c r="M105" i="31"/>
  <c r="M114" i="31" s="1"/>
  <c r="M115" i="31" s="1"/>
  <c r="H105" i="31"/>
  <c r="H114" i="31" s="1"/>
  <c r="H115" i="31" s="1"/>
  <c r="P105" i="31"/>
  <c r="P114" i="31" s="1"/>
  <c r="P115" i="31" s="1"/>
  <c r="I105" i="31"/>
  <c r="I114" i="31" s="1"/>
  <c r="I115" i="31" s="1"/>
  <c r="Q105" i="31"/>
  <c r="Q114" i="31" s="1"/>
  <c r="Q115" i="31" s="1"/>
  <c r="N105" i="31"/>
  <c r="N114" i="31" s="1"/>
  <c r="N115" i="31" s="1"/>
  <c r="G105" i="31"/>
  <c r="G114" i="31" s="1"/>
  <c r="O105" i="31"/>
  <c r="O114" i="31" s="1"/>
  <c r="O115" i="31" s="1"/>
  <c r="J105" i="31"/>
  <c r="J114" i="31" s="1"/>
  <c r="J115" i="31" s="1"/>
  <c r="R105" i="31"/>
  <c r="R114" i="31" s="1"/>
  <c r="R115" i="31" s="1"/>
  <c r="I105" i="30"/>
  <c r="I114" i="30" s="1"/>
  <c r="I115" i="30" s="1"/>
  <c r="G34" i="30"/>
  <c r="F34" i="30" s="1"/>
  <c r="F29" i="30"/>
  <c r="Q114" i="30"/>
  <c r="Q115" i="30" s="1"/>
  <c r="J114" i="30"/>
  <c r="J115" i="30" s="1"/>
  <c r="R105" i="30"/>
  <c r="R114" i="30" s="1"/>
  <c r="R115" i="30" s="1"/>
  <c r="M114" i="30"/>
  <c r="M115" i="30" s="1"/>
  <c r="G34" i="29"/>
  <c r="F34" i="29" s="1"/>
  <c r="F29" i="29"/>
  <c r="M105" i="29"/>
  <c r="M114" i="29" s="1"/>
  <c r="M115" i="29" s="1"/>
  <c r="K114" i="29"/>
  <c r="K115" i="29" s="1"/>
  <c r="N105" i="29"/>
  <c r="N114" i="29" s="1"/>
  <c r="N115" i="29" s="1"/>
  <c r="I105" i="28"/>
  <c r="I114" i="28" s="1"/>
  <c r="I115" i="28" s="1"/>
  <c r="Q105" i="28"/>
  <c r="Q114" i="28" s="1"/>
  <c r="Q115" i="28" s="1"/>
  <c r="P105" i="28"/>
  <c r="P114" i="28" s="1"/>
  <c r="P115" i="28" s="1"/>
  <c r="G34" i="28"/>
  <c r="F34" i="28" s="1"/>
  <c r="F29" i="28"/>
  <c r="H105" i="28"/>
  <c r="H114" i="28" s="1"/>
  <c r="H115" i="28" s="1"/>
  <c r="O105" i="28"/>
  <c r="O114" i="28" s="1"/>
  <c r="O115" i="28" s="1"/>
  <c r="J114" i="28"/>
  <c r="J115" i="28" s="1"/>
  <c r="R114" i="28"/>
  <c r="R115" i="28" s="1"/>
  <c r="G34" i="27"/>
  <c r="F34" i="27" s="1"/>
  <c r="F29" i="27"/>
  <c r="P105" i="27"/>
  <c r="P114" i="27" s="1"/>
  <c r="P115" i="27" s="1"/>
  <c r="R105" i="27"/>
  <c r="R114" i="27" s="1"/>
  <c r="R115" i="27" s="1"/>
  <c r="H105" i="27"/>
  <c r="H114" i="27" s="1"/>
  <c r="H115" i="27" s="1"/>
  <c r="H114" i="26"/>
  <c r="H115" i="26" s="1"/>
  <c r="G34" i="26"/>
  <c r="G36" i="26" s="1"/>
  <c r="F29" i="26"/>
  <c r="K105" i="26"/>
  <c r="K114" i="26" s="1"/>
  <c r="K115" i="26" s="1"/>
  <c r="F98" i="26"/>
  <c r="G105" i="13"/>
  <c r="G114" i="13" s="1"/>
  <c r="H105" i="13"/>
  <c r="D98" i="26"/>
  <c r="E98" i="26" s="1"/>
  <c r="D68" i="26"/>
  <c r="E68" i="26" s="1"/>
  <c r="Y94" i="4"/>
  <c r="V86" i="4"/>
  <c r="P70" i="4"/>
  <c r="AB102" i="4"/>
  <c r="S78" i="4"/>
  <c r="F98" i="27"/>
  <c r="F98" i="29"/>
  <c r="F112" i="30"/>
  <c r="F98" i="31"/>
  <c r="F112" i="31"/>
  <c r="D68" i="31"/>
  <c r="E68" i="31" s="1"/>
  <c r="I114" i="29"/>
  <c r="I115" i="29" s="1"/>
  <c r="Q114" i="29"/>
  <c r="Q115" i="29" s="1"/>
  <c r="F98" i="30"/>
  <c r="D68" i="30"/>
  <c r="D68" i="27"/>
  <c r="E68" i="27" s="1"/>
  <c r="F98" i="28"/>
  <c r="N105" i="28"/>
  <c r="N114" i="28" s="1"/>
  <c r="N115" i="28" s="1"/>
  <c r="F112" i="29"/>
  <c r="D68" i="29"/>
  <c r="E68" i="29" s="1"/>
  <c r="D98" i="31"/>
  <c r="E98" i="31" s="1"/>
  <c r="D98" i="28"/>
  <c r="E98" i="28" s="1"/>
  <c r="D98" i="30"/>
  <c r="E98" i="30" s="1"/>
  <c r="F112" i="27"/>
  <c r="D98" i="29"/>
  <c r="E98" i="29" s="1"/>
  <c r="D68" i="28"/>
  <c r="E68" i="28" s="1"/>
  <c r="D98" i="27"/>
  <c r="E98" i="27" s="1"/>
  <c r="F114" i="29" l="1"/>
  <c r="F238" i="3"/>
  <c r="H238" i="3" s="1"/>
  <c r="J238" i="3" s="1"/>
  <c r="L238" i="3" s="1"/>
  <c r="N238" i="3" s="1"/>
  <c r="P238" i="3" s="1"/>
  <c r="R238" i="3" s="1"/>
  <c r="F249" i="3"/>
  <c r="H249" i="3" s="1"/>
  <c r="J249" i="3" s="1"/>
  <c r="L249" i="3" s="1"/>
  <c r="N249" i="3" s="1"/>
  <c r="P249" i="3" s="1"/>
  <c r="R249" i="3" s="1"/>
  <c r="F254" i="3"/>
  <c r="H254" i="3" s="1"/>
  <c r="J254" i="3" s="1"/>
  <c r="L254" i="3" s="1"/>
  <c r="N254" i="3" s="1"/>
  <c r="P254" i="3" s="1"/>
  <c r="R254" i="3" s="1"/>
  <c r="H33" i="25"/>
  <c r="D34" i="25"/>
  <c r="B34" i="25" s="1"/>
  <c r="R34" i="3"/>
  <c r="R35" i="3" s="1"/>
  <c r="W6" i="3"/>
  <c r="W7" i="3" s="1"/>
  <c r="H237" i="3"/>
  <c r="J237" i="3" s="1"/>
  <c r="L237" i="3" s="1"/>
  <c r="N237" i="3" s="1"/>
  <c r="P237" i="3" s="1"/>
  <c r="R237" i="3" s="1"/>
  <c r="H253" i="3"/>
  <c r="J253" i="3" s="1"/>
  <c r="L253" i="3" s="1"/>
  <c r="N253" i="3" s="1"/>
  <c r="P253" i="3" s="1"/>
  <c r="R253" i="3" s="1"/>
  <c r="E68" i="30"/>
  <c r="F114" i="31"/>
  <c r="F114" i="30"/>
  <c r="F114" i="28"/>
  <c r="F114" i="27"/>
  <c r="F114" i="26"/>
  <c r="G36" i="29"/>
  <c r="F36" i="29" s="1"/>
  <c r="G36" i="31"/>
  <c r="F36" i="31" s="1"/>
  <c r="F105" i="31"/>
  <c r="F105" i="30"/>
  <c r="G36" i="30"/>
  <c r="F36" i="30" s="1"/>
  <c r="F105" i="29"/>
  <c r="G36" i="28"/>
  <c r="F36" i="28" s="1"/>
  <c r="F105" i="28"/>
  <c r="G36" i="27"/>
  <c r="F36" i="27" s="1"/>
  <c r="F105" i="27"/>
  <c r="F34" i="26"/>
  <c r="F105" i="26"/>
  <c r="F36" i="26"/>
  <c r="G115" i="26"/>
  <c r="D35" i="25" l="1"/>
  <c r="B35" i="25" s="1"/>
  <c r="H34" i="25"/>
  <c r="AB6" i="3"/>
  <c r="AB7" i="3" s="1"/>
  <c r="W34" i="3"/>
  <c r="W35" i="3" s="1"/>
  <c r="C34" i="10"/>
  <c r="G115" i="29"/>
  <c r="G115" i="31"/>
  <c r="G115" i="30"/>
  <c r="G115" i="28"/>
  <c r="G115" i="27"/>
  <c r="D36" i="25" l="1"/>
  <c r="B36" i="25" s="1"/>
  <c r="H35" i="25"/>
  <c r="AB34" i="3"/>
  <c r="AB35" i="3" s="1"/>
  <c r="AG6" i="3"/>
  <c r="AG7" i="3" s="1"/>
  <c r="R29" i="13"/>
  <c r="R34" i="13" s="1"/>
  <c r="R36" i="13" s="1"/>
  <c r="Q29" i="13"/>
  <c r="Q34" i="13" s="1"/>
  <c r="Q36" i="13" s="1"/>
  <c r="P29" i="13"/>
  <c r="P34" i="13" s="1"/>
  <c r="P36" i="13" s="1"/>
  <c r="O29" i="13"/>
  <c r="O34" i="13" s="1"/>
  <c r="O36" i="13" s="1"/>
  <c r="N29" i="13"/>
  <c r="N34" i="13" s="1"/>
  <c r="N36" i="13" s="1"/>
  <c r="M29" i="13"/>
  <c r="M34" i="13" s="1"/>
  <c r="M36" i="13" s="1"/>
  <c r="L29" i="13"/>
  <c r="L34" i="13" s="1"/>
  <c r="L36" i="13" s="1"/>
  <c r="K29" i="13"/>
  <c r="K34" i="13" s="1"/>
  <c r="K36" i="13" s="1"/>
  <c r="J29" i="13"/>
  <c r="J34" i="13" s="1"/>
  <c r="J36" i="13" s="1"/>
  <c r="I29" i="13"/>
  <c r="I34" i="13" s="1"/>
  <c r="I36" i="13" s="1"/>
  <c r="H29" i="13"/>
  <c r="H34" i="13" s="1"/>
  <c r="H36" i="13" s="1"/>
  <c r="G29" i="13"/>
  <c r="J37" i="3"/>
  <c r="I37" i="3" s="1"/>
  <c r="F39" i="8"/>
  <c r="F45" i="8"/>
  <c r="F46" i="8" s="1"/>
  <c r="F15" i="8"/>
  <c r="C43" i="8"/>
  <c r="C39" i="8"/>
  <c r="C34" i="8"/>
  <c r="C26" i="8"/>
  <c r="C23" i="8"/>
  <c r="C19" i="8"/>
  <c r="C10" i="8"/>
  <c r="N49" i="7"/>
  <c r="N50" i="7" s="1"/>
  <c r="K30" i="7"/>
  <c r="K27" i="7"/>
  <c r="K23" i="7"/>
  <c r="K13" i="7"/>
  <c r="G24" i="7"/>
  <c r="G27" i="7" s="1"/>
  <c r="G20" i="7"/>
  <c r="G15" i="7"/>
  <c r="G11" i="7"/>
  <c r="D26" i="7"/>
  <c r="D20" i="7"/>
  <c r="D11" i="7"/>
  <c r="F47" i="6"/>
  <c r="G99" i="4"/>
  <c r="G98" i="4"/>
  <c r="G97" i="4"/>
  <c r="G96" i="4"/>
  <c r="G95" i="4"/>
  <c r="G91" i="4"/>
  <c r="G90" i="4"/>
  <c r="G89" i="4"/>
  <c r="G88" i="4"/>
  <c r="G87" i="4"/>
  <c r="G75" i="4"/>
  <c r="G74" i="4"/>
  <c r="G73" i="4"/>
  <c r="G72" i="4"/>
  <c r="G71" i="4"/>
  <c r="G67" i="4"/>
  <c r="G66" i="4"/>
  <c r="G65" i="4"/>
  <c r="G64" i="4"/>
  <c r="G63" i="4"/>
  <c r="G62" i="4"/>
  <c r="G61" i="4"/>
  <c r="G60" i="4"/>
  <c r="G59" i="4"/>
  <c r="G55" i="4"/>
  <c r="G54" i="4"/>
  <c r="G53" i="4"/>
  <c r="G52" i="4"/>
  <c r="G51" i="4"/>
  <c r="G50" i="4"/>
  <c r="G49" i="4"/>
  <c r="G48" i="4"/>
  <c r="G47" i="4"/>
  <c r="G43" i="4"/>
  <c r="G42" i="4"/>
  <c r="G41" i="4"/>
  <c r="G40" i="4"/>
  <c r="G39" i="4"/>
  <c r="G38" i="4"/>
  <c r="G37" i="4"/>
  <c r="G36" i="4"/>
  <c r="G35" i="4"/>
  <c r="D37" i="25" l="1"/>
  <c r="B37" i="25" s="1"/>
  <c r="H36" i="25"/>
  <c r="AL6" i="3"/>
  <c r="AG34" i="3"/>
  <c r="AG35" i="3" s="1"/>
  <c r="F29" i="13"/>
  <c r="G34" i="13"/>
  <c r="G36" i="13" s="1"/>
  <c r="G115" i="13" s="1"/>
  <c r="G46" i="4"/>
  <c r="G78" i="4"/>
  <c r="G94" i="4"/>
  <c r="G58" i="4"/>
  <c r="G102" i="4"/>
  <c r="G70" i="4"/>
  <c r="C28" i="8"/>
  <c r="K32" i="7"/>
  <c r="K50" i="7" s="1"/>
  <c r="D27" i="7"/>
  <c r="C45" i="8"/>
  <c r="C30" i="6"/>
  <c r="C48" i="6" s="1"/>
  <c r="F48" i="6"/>
  <c r="C46" i="8"/>
  <c r="G26" i="7"/>
  <c r="C29" i="10" l="1"/>
  <c r="AL7" i="3"/>
  <c r="C30" i="10"/>
  <c r="C27" i="10"/>
  <c r="E23" i="9"/>
  <c r="C23" i="10"/>
  <c r="E27" i="9"/>
  <c r="E24" i="9"/>
  <c r="C26" i="10"/>
  <c r="E55" i="9"/>
  <c r="C18" i="10"/>
  <c r="C22" i="10"/>
  <c r="C31" i="10"/>
  <c r="C19" i="10"/>
  <c r="E26" i="9"/>
  <c r="E29" i="9"/>
  <c r="E25" i="9"/>
  <c r="C25" i="10"/>
  <c r="E20" i="9"/>
  <c r="E21" i="9"/>
  <c r="C28" i="10"/>
  <c r="C24" i="10"/>
  <c r="F32" i="25"/>
  <c r="J32" i="25" s="1"/>
  <c r="G33" i="25" s="1"/>
  <c r="D38" i="25"/>
  <c r="B38" i="25" s="1"/>
  <c r="H37" i="25"/>
  <c r="E31" i="9"/>
  <c r="AL34" i="3"/>
  <c r="C80" i="10"/>
  <c r="C20" i="10"/>
  <c r="C32" i="10"/>
  <c r="E28" i="9"/>
  <c r="E48" i="9"/>
  <c r="C21" i="10"/>
  <c r="E32" i="9"/>
  <c r="E30" i="9"/>
  <c r="E22" i="9"/>
  <c r="G117" i="13"/>
  <c r="B7" i="20" s="1"/>
  <c r="E31" i="25"/>
  <c r="C32" i="25"/>
  <c r="K31" i="25"/>
  <c r="F11" i="13"/>
  <c r="D39" i="13"/>
  <c r="E39" i="13" s="1"/>
  <c r="D40" i="13"/>
  <c r="E40" i="13" s="1"/>
  <c r="D41" i="13"/>
  <c r="E41" i="13" s="1"/>
  <c r="D42" i="13"/>
  <c r="E42" i="13" s="1"/>
  <c r="D43" i="13"/>
  <c r="E43" i="13" s="1"/>
  <c r="D44" i="13"/>
  <c r="E44" i="13" s="1"/>
  <c r="D45" i="13"/>
  <c r="E45" i="13" s="1"/>
  <c r="D46" i="13"/>
  <c r="E46" i="13" s="1"/>
  <c r="D47" i="13"/>
  <c r="E47" i="13" s="1"/>
  <c r="D48" i="13"/>
  <c r="E48" i="13" s="1"/>
  <c r="D49" i="13"/>
  <c r="E49" i="13" s="1"/>
  <c r="D50" i="13"/>
  <c r="E50" i="13" s="1"/>
  <c r="D51" i="13"/>
  <c r="E51" i="13" s="1"/>
  <c r="D52" i="13"/>
  <c r="E52" i="13" s="1"/>
  <c r="D53" i="13"/>
  <c r="E53" i="13" s="1"/>
  <c r="D54" i="13"/>
  <c r="E54" i="13" s="1"/>
  <c r="D55" i="13"/>
  <c r="E55" i="13" s="1"/>
  <c r="D38" i="13"/>
  <c r="E38" i="13" s="1"/>
  <c r="F94" i="13"/>
  <c r="F97" i="13"/>
  <c r="F71" i="13"/>
  <c r="F72" i="13"/>
  <c r="F73" i="13"/>
  <c r="F74" i="13"/>
  <c r="F75" i="13"/>
  <c r="F76" i="13"/>
  <c r="F77" i="13"/>
  <c r="F78" i="13"/>
  <c r="F79" i="13"/>
  <c r="F80" i="13"/>
  <c r="F81" i="13"/>
  <c r="F82" i="13"/>
  <c r="F83" i="13"/>
  <c r="E83" i="13" s="1"/>
  <c r="F84" i="13"/>
  <c r="F85" i="13"/>
  <c r="F86" i="13"/>
  <c r="F87" i="13"/>
  <c r="F88" i="13"/>
  <c r="F89" i="13"/>
  <c r="F90" i="13"/>
  <c r="F91" i="13"/>
  <c r="F92" i="13"/>
  <c r="F93" i="13"/>
  <c r="F38" i="13"/>
  <c r="F39" i="13"/>
  <c r="F40" i="13"/>
  <c r="F41" i="13"/>
  <c r="F42" i="13"/>
  <c r="F43" i="13"/>
  <c r="F44" i="13"/>
  <c r="F45" i="13"/>
  <c r="F46" i="13"/>
  <c r="F47" i="13"/>
  <c r="F48" i="13"/>
  <c r="F49" i="13"/>
  <c r="F50" i="13"/>
  <c r="F51" i="13"/>
  <c r="F52" i="13"/>
  <c r="F53" i="13"/>
  <c r="F8" i="13"/>
  <c r="F9" i="13"/>
  <c r="F10" i="13"/>
  <c r="F32" i="13"/>
  <c r="E32" i="13" s="1"/>
  <c r="F33" i="13"/>
  <c r="E33" i="13" s="1"/>
  <c r="F35" i="13"/>
  <c r="F54" i="13"/>
  <c r="F55" i="13"/>
  <c r="F69" i="13"/>
  <c r="F99" i="13"/>
  <c r="F101" i="13"/>
  <c r="F102" i="13"/>
  <c r="F108" i="13"/>
  <c r="F109" i="13"/>
  <c r="F110" i="13"/>
  <c r="F7" i="13"/>
  <c r="F36" i="5"/>
  <c r="F37" i="5"/>
  <c r="F38" i="5"/>
  <c r="F39" i="5"/>
  <c r="F40" i="5"/>
  <c r="F41" i="5"/>
  <c r="H114" i="13"/>
  <c r="I105" i="13"/>
  <c r="I114" i="13" s="1"/>
  <c r="J105" i="13"/>
  <c r="J114" i="13" s="1"/>
  <c r="K105" i="13"/>
  <c r="K114" i="13" s="1"/>
  <c r="Q105" i="13"/>
  <c r="C49" i="10" l="1"/>
  <c r="AL35" i="3"/>
  <c r="I108" i="10"/>
  <c r="J24" i="9"/>
  <c r="J15" i="9"/>
  <c r="C87" i="10"/>
  <c r="C72" i="10"/>
  <c r="C60" i="10"/>
  <c r="J18" i="9"/>
  <c r="J29" i="9"/>
  <c r="J33" i="9"/>
  <c r="J13" i="9"/>
  <c r="C52" i="10"/>
  <c r="J17" i="9"/>
  <c r="J16" i="9"/>
  <c r="C110" i="10"/>
  <c r="J35" i="9"/>
  <c r="C78" i="10"/>
  <c r="J21" i="9"/>
  <c r="C57" i="10"/>
  <c r="J50" i="9"/>
  <c r="C76" i="10"/>
  <c r="J37" i="9"/>
  <c r="J28" i="9"/>
  <c r="C58" i="10"/>
  <c r="J34" i="9"/>
  <c r="C65" i="10"/>
  <c r="J25" i="9"/>
  <c r="C51" i="10"/>
  <c r="J49" i="9"/>
  <c r="C45" i="10"/>
  <c r="C99" i="10"/>
  <c r="C54" i="10"/>
  <c r="C92" i="10"/>
  <c r="C59" i="10"/>
  <c r="J26" i="9"/>
  <c r="C39" i="10"/>
  <c r="C71" i="10"/>
  <c r="C62" i="10"/>
  <c r="J27" i="9"/>
  <c r="C70" i="10"/>
  <c r="J30" i="9"/>
  <c r="C43" i="10"/>
  <c r="C74" i="10"/>
  <c r="J39" i="9"/>
  <c r="C53" i="10"/>
  <c r="C46" i="10"/>
  <c r="C37" i="10"/>
  <c r="C83" i="10"/>
  <c r="C75" i="10"/>
  <c r="C64" i="10"/>
  <c r="C90" i="10"/>
  <c r="J36" i="9"/>
  <c r="C56" i="10"/>
  <c r="J22" i="9"/>
  <c r="C91" i="10"/>
  <c r="J19" i="9"/>
  <c r="C85" i="10"/>
  <c r="C73" i="10"/>
  <c r="C48" i="10"/>
  <c r="C88" i="10"/>
  <c r="C42" i="10"/>
  <c r="F33" i="25"/>
  <c r="J33" i="25" s="1"/>
  <c r="G34" i="25" s="1"/>
  <c r="D39" i="25"/>
  <c r="B39" i="25" s="1"/>
  <c r="H38" i="25"/>
  <c r="C82" i="10"/>
  <c r="C36" i="10"/>
  <c r="C47" i="10"/>
  <c r="C38" i="10"/>
  <c r="C41" i="10"/>
  <c r="C81" i="10"/>
  <c r="C98" i="10"/>
  <c r="J31" i="9"/>
  <c r="C61" i="10"/>
  <c r="C84" i="10"/>
  <c r="C63" i="10"/>
  <c r="C44" i="10"/>
  <c r="C97" i="10"/>
  <c r="C50" i="10"/>
  <c r="C79" i="10"/>
  <c r="C40" i="10"/>
  <c r="J14" i="9"/>
  <c r="J38" i="9"/>
  <c r="J40" i="9"/>
  <c r="C86" i="10"/>
  <c r="J32" i="9"/>
  <c r="J20" i="9"/>
  <c r="C77" i="10"/>
  <c r="C55" i="10"/>
  <c r="J23" i="9"/>
  <c r="C100" i="10"/>
  <c r="C89" i="10"/>
  <c r="Q114" i="13"/>
  <c r="D68" i="13"/>
  <c r="E68" i="13" s="1"/>
  <c r="P105" i="13"/>
  <c r="P114" i="13" s="1"/>
  <c r="N105" i="13"/>
  <c r="N114" i="13" s="1"/>
  <c r="O105" i="13"/>
  <c r="O114" i="13" s="1"/>
  <c r="I31" i="25"/>
  <c r="D98" i="13"/>
  <c r="M105" i="13"/>
  <c r="M114" i="13" s="1"/>
  <c r="R105" i="13"/>
  <c r="R114" i="13" s="1"/>
  <c r="C33" i="25"/>
  <c r="F68" i="13"/>
  <c r="F112" i="13"/>
  <c r="F98" i="13"/>
  <c r="F34" i="13"/>
  <c r="F26" i="5"/>
  <c r="F27" i="5"/>
  <c r="G27" i="5" s="1"/>
  <c r="F28" i="5"/>
  <c r="F29" i="5"/>
  <c r="H225" i="3"/>
  <c r="D101" i="31" s="1"/>
  <c r="E101" i="31" s="1"/>
  <c r="J224" i="3"/>
  <c r="I224" i="3" s="1"/>
  <c r="J223" i="3"/>
  <c r="I223" i="3" s="1"/>
  <c r="J222" i="3"/>
  <c r="I222" i="3" s="1"/>
  <c r="J221" i="3"/>
  <c r="I221" i="3" s="1"/>
  <c r="J220" i="3"/>
  <c r="I220" i="3" s="1"/>
  <c r="J219" i="3"/>
  <c r="I219" i="3" s="1"/>
  <c r="J218" i="3"/>
  <c r="I218" i="3" s="1"/>
  <c r="J217" i="3"/>
  <c r="I217" i="3" s="1"/>
  <c r="J216" i="3"/>
  <c r="I216" i="3" s="1"/>
  <c r="J215" i="3"/>
  <c r="I215" i="3" s="1"/>
  <c r="J214" i="3"/>
  <c r="I214" i="3" s="1"/>
  <c r="J213" i="3"/>
  <c r="I213" i="3" s="1"/>
  <c r="J212" i="3"/>
  <c r="I212" i="3" s="1"/>
  <c r="J211" i="3"/>
  <c r="I211" i="3" s="1"/>
  <c r="H207" i="3"/>
  <c r="D101" i="30" s="1"/>
  <c r="E101" i="30" s="1"/>
  <c r="J206" i="3"/>
  <c r="I206" i="3" s="1"/>
  <c r="J205" i="3"/>
  <c r="I205" i="3" s="1"/>
  <c r="J204" i="3"/>
  <c r="I204" i="3" s="1"/>
  <c r="J203" i="3"/>
  <c r="I203" i="3" s="1"/>
  <c r="J202" i="3"/>
  <c r="I202" i="3" s="1"/>
  <c r="J201" i="3"/>
  <c r="I201" i="3" s="1"/>
  <c r="J200" i="3"/>
  <c r="I200" i="3" s="1"/>
  <c r="J199" i="3"/>
  <c r="I199" i="3" s="1"/>
  <c r="J198" i="3"/>
  <c r="I198" i="3" s="1"/>
  <c r="J197" i="3"/>
  <c r="I197" i="3" s="1"/>
  <c r="J196" i="3"/>
  <c r="I196" i="3" s="1"/>
  <c r="J195" i="3"/>
  <c r="I195" i="3" s="1"/>
  <c r="J194" i="3"/>
  <c r="I194" i="3" s="1"/>
  <c r="J193" i="3"/>
  <c r="I193" i="3" s="1"/>
  <c r="H189" i="3"/>
  <c r="D101" i="29" s="1"/>
  <c r="E101" i="29" s="1"/>
  <c r="J188" i="3"/>
  <c r="I188" i="3" s="1"/>
  <c r="J187" i="3"/>
  <c r="I187" i="3" s="1"/>
  <c r="J186" i="3"/>
  <c r="I186" i="3" s="1"/>
  <c r="J185" i="3"/>
  <c r="I185" i="3" s="1"/>
  <c r="J184" i="3"/>
  <c r="I184" i="3" s="1"/>
  <c r="J183" i="3"/>
  <c r="I183" i="3" s="1"/>
  <c r="J182" i="3"/>
  <c r="I182" i="3" s="1"/>
  <c r="J181" i="3"/>
  <c r="I181" i="3" s="1"/>
  <c r="J180" i="3"/>
  <c r="I180" i="3" s="1"/>
  <c r="J179" i="3"/>
  <c r="I179" i="3" s="1"/>
  <c r="J178" i="3"/>
  <c r="I178" i="3" s="1"/>
  <c r="J177" i="3"/>
  <c r="I177" i="3" s="1"/>
  <c r="J176" i="3"/>
  <c r="I176" i="3" s="1"/>
  <c r="J175" i="3"/>
  <c r="H171" i="3"/>
  <c r="D101" i="28" s="1"/>
  <c r="E101" i="28" s="1"/>
  <c r="H117" i="3"/>
  <c r="H135" i="3"/>
  <c r="D101" i="26" s="1"/>
  <c r="E101" i="26" s="1"/>
  <c r="H153" i="3"/>
  <c r="D101" i="27" s="1"/>
  <c r="E101" i="27" s="1"/>
  <c r="J170" i="3"/>
  <c r="I170" i="3" s="1"/>
  <c r="J169" i="3"/>
  <c r="I169" i="3" s="1"/>
  <c r="J168" i="3"/>
  <c r="I168" i="3" s="1"/>
  <c r="J167" i="3"/>
  <c r="I167" i="3" s="1"/>
  <c r="J166" i="3"/>
  <c r="I166" i="3" s="1"/>
  <c r="J165" i="3"/>
  <c r="I165" i="3" s="1"/>
  <c r="J164" i="3"/>
  <c r="I164" i="3" s="1"/>
  <c r="J163" i="3"/>
  <c r="I163" i="3" s="1"/>
  <c r="J162" i="3"/>
  <c r="I162" i="3" s="1"/>
  <c r="J161" i="3"/>
  <c r="I161" i="3" s="1"/>
  <c r="J160" i="3"/>
  <c r="I160" i="3" s="1"/>
  <c r="J159" i="3"/>
  <c r="I159" i="3" s="1"/>
  <c r="J158" i="3"/>
  <c r="I158" i="3" s="1"/>
  <c r="J157" i="3"/>
  <c r="I157" i="3" s="1"/>
  <c r="J146" i="3"/>
  <c r="I146" i="3" s="1"/>
  <c r="J147" i="3"/>
  <c r="I147" i="3" s="1"/>
  <c r="J148" i="3"/>
  <c r="I148" i="3" s="1"/>
  <c r="J149" i="3"/>
  <c r="I149" i="3" s="1"/>
  <c r="J150" i="3"/>
  <c r="I150" i="3" s="1"/>
  <c r="J151" i="3"/>
  <c r="I151" i="3" s="1"/>
  <c r="J152" i="3"/>
  <c r="I152" i="3" s="1"/>
  <c r="J128" i="3"/>
  <c r="I128" i="3" s="1"/>
  <c r="J129" i="3"/>
  <c r="I129" i="3" s="1"/>
  <c r="J130" i="3"/>
  <c r="I130" i="3" s="1"/>
  <c r="J131" i="3"/>
  <c r="I131" i="3" s="1"/>
  <c r="J132" i="3"/>
  <c r="I132" i="3" s="1"/>
  <c r="J133" i="3"/>
  <c r="I133" i="3" s="1"/>
  <c r="J134" i="3"/>
  <c r="I134" i="3" s="1"/>
  <c r="J108" i="3"/>
  <c r="I108" i="3" s="1"/>
  <c r="J109" i="3"/>
  <c r="I109" i="3" s="1"/>
  <c r="J110" i="3"/>
  <c r="I110" i="3" s="1"/>
  <c r="J111" i="3"/>
  <c r="I111" i="3" s="1"/>
  <c r="J112" i="3"/>
  <c r="I112" i="3" s="1"/>
  <c r="J113" i="3"/>
  <c r="I113" i="3" s="1"/>
  <c r="J114" i="3"/>
  <c r="I114" i="3" s="1"/>
  <c r="J115" i="3"/>
  <c r="I115" i="3" s="1"/>
  <c r="J116" i="3"/>
  <c r="I116" i="3" s="1"/>
  <c r="F34" i="25" l="1"/>
  <c r="J34" i="25" s="1"/>
  <c r="G35" i="25" s="1"/>
  <c r="D40" i="25"/>
  <c r="B40" i="25" s="1"/>
  <c r="H39" i="25"/>
  <c r="E98" i="13"/>
  <c r="C34" i="25"/>
  <c r="K32" i="25"/>
  <c r="I171" i="3"/>
  <c r="D102" i="28" s="1"/>
  <c r="E102" i="28" s="1"/>
  <c r="I225" i="3"/>
  <c r="D102" i="31" s="1"/>
  <c r="E102" i="31" s="1"/>
  <c r="J225" i="3"/>
  <c r="I207" i="3"/>
  <c r="D102" i="30" s="1"/>
  <c r="E102" i="30" s="1"/>
  <c r="J189" i="3"/>
  <c r="J171" i="3"/>
  <c r="J207" i="3"/>
  <c r="I175" i="3"/>
  <c r="I189" i="3" s="1"/>
  <c r="D102" i="29" s="1"/>
  <c r="E102" i="29" s="1"/>
  <c r="D41" i="25" l="1"/>
  <c r="B41" i="25" s="1"/>
  <c r="H40" i="25"/>
  <c r="F35" i="25"/>
  <c r="J35" i="25" s="1"/>
  <c r="G36" i="25" s="1"/>
  <c r="E32" i="25"/>
  <c r="I32" i="25"/>
  <c r="C35" i="25"/>
  <c r="J49" i="21"/>
  <c r="J59" i="21" s="1"/>
  <c r="F36" i="25" l="1"/>
  <c r="J36" i="25" s="1"/>
  <c r="G37" i="25" s="1"/>
  <c r="D42" i="25"/>
  <c r="B42" i="25" s="1"/>
  <c r="H41" i="25"/>
  <c r="C36" i="25"/>
  <c r="I9" i="3"/>
  <c r="N9" i="3"/>
  <c r="Q235" i="3"/>
  <c r="O235" i="3"/>
  <c r="M235" i="3"/>
  <c r="K235" i="3"/>
  <c r="I235" i="3"/>
  <c r="G235" i="3"/>
  <c r="E235" i="3"/>
  <c r="Y68" i="3"/>
  <c r="Y69" i="3"/>
  <c r="Y70" i="3"/>
  <c r="Y71" i="3"/>
  <c r="Y72" i="3"/>
  <c r="Y73" i="3"/>
  <c r="Y74" i="3"/>
  <c r="Y75" i="3"/>
  <c r="Y76" i="3"/>
  <c r="Y77" i="3"/>
  <c r="Y78" i="3"/>
  <c r="Y79" i="3"/>
  <c r="Y80" i="3"/>
  <c r="Y81" i="3"/>
  <c r="Y82" i="3"/>
  <c r="Y83" i="3"/>
  <c r="Y84" i="3"/>
  <c r="Y85" i="3"/>
  <c r="Y86" i="3"/>
  <c r="Y87" i="3"/>
  <c r="Y88" i="3"/>
  <c r="Y89" i="3"/>
  <c r="Y90" i="3"/>
  <c r="Y91" i="3"/>
  <c r="Y92" i="3"/>
  <c r="Y93" i="3"/>
  <c r="Y94" i="3"/>
  <c r="Y38" i="3"/>
  <c r="Y39" i="3"/>
  <c r="Y40" i="3"/>
  <c r="Y41" i="3"/>
  <c r="Y42" i="3"/>
  <c r="Y43" i="3"/>
  <c r="Y44" i="3"/>
  <c r="Y45" i="3"/>
  <c r="Y46" i="3"/>
  <c r="Y47" i="3"/>
  <c r="Y48" i="3"/>
  <c r="Y49" i="3"/>
  <c r="Y50" i="3"/>
  <c r="Y51" i="3"/>
  <c r="Y52" i="3"/>
  <c r="Y53" i="3"/>
  <c r="Y54" i="3"/>
  <c r="Y55" i="3"/>
  <c r="Y56" i="3"/>
  <c r="Y57" i="3"/>
  <c r="Y58" i="3"/>
  <c r="F37" i="25" l="1"/>
  <c r="J37" i="25" s="1"/>
  <c r="G38" i="25" s="1"/>
  <c r="D43" i="25"/>
  <c r="B43" i="25" s="1"/>
  <c r="H42" i="25"/>
  <c r="C37" i="25"/>
  <c r="I33" i="25"/>
  <c r="K33" i="25"/>
  <c r="E261" i="3"/>
  <c r="G261" i="3"/>
  <c r="D110" i="26" s="1"/>
  <c r="E110" i="26" s="1"/>
  <c r="I261" i="3"/>
  <c r="D110" i="27" s="1"/>
  <c r="E110" i="27" s="1"/>
  <c r="K261" i="3"/>
  <c r="D110" i="28" s="1"/>
  <c r="E110" i="28" s="1"/>
  <c r="M261" i="3"/>
  <c r="O261" i="3"/>
  <c r="D110" i="30" s="1"/>
  <c r="E110" i="30" s="1"/>
  <c r="Q261" i="3"/>
  <c r="D110" i="31" s="1"/>
  <c r="E110" i="31" s="1"/>
  <c r="L105" i="13"/>
  <c r="L114" i="13" s="1"/>
  <c r="F114" i="13" s="1"/>
  <c r="M95" i="3"/>
  <c r="R95" i="3"/>
  <c r="W95" i="3"/>
  <c r="AB95" i="3"/>
  <c r="AG95" i="3"/>
  <c r="AL95" i="3"/>
  <c r="H95" i="3"/>
  <c r="M67" i="3"/>
  <c r="R67" i="3"/>
  <c r="W67" i="3"/>
  <c r="AB67" i="3"/>
  <c r="AG67" i="3"/>
  <c r="AL67" i="3"/>
  <c r="H67" i="3"/>
  <c r="F11" i="5"/>
  <c r="F12" i="5"/>
  <c r="F13" i="5"/>
  <c r="F14" i="5"/>
  <c r="F15" i="5"/>
  <c r="F16" i="5"/>
  <c r="F17" i="5"/>
  <c r="F18" i="5"/>
  <c r="F19" i="5"/>
  <c r="F20" i="5"/>
  <c r="F10" i="5"/>
  <c r="D110" i="29" l="1"/>
  <c r="E110" i="29" s="1"/>
  <c r="I116" i="10"/>
  <c r="F38" i="25"/>
  <c r="J38" i="25" s="1"/>
  <c r="G39" i="25" s="1"/>
  <c r="D44" i="25"/>
  <c r="B44" i="25" s="1"/>
  <c r="H43" i="25"/>
  <c r="D110" i="13"/>
  <c r="E110" i="13" s="1"/>
  <c r="E33" i="25"/>
  <c r="C38" i="25"/>
  <c r="F105" i="13"/>
  <c r="L115" i="13"/>
  <c r="R115" i="13"/>
  <c r="Q115" i="13"/>
  <c r="P115" i="13"/>
  <c r="O115" i="13"/>
  <c r="N115" i="13"/>
  <c r="M115" i="13"/>
  <c r="K115" i="13"/>
  <c r="J115" i="13"/>
  <c r="I115" i="13"/>
  <c r="G11" i="4"/>
  <c r="G12" i="4"/>
  <c r="G13" i="4"/>
  <c r="G14" i="4"/>
  <c r="G16" i="4"/>
  <c r="G15" i="4"/>
  <c r="F39" i="25" l="1"/>
  <c r="J39" i="25" s="1"/>
  <c r="G40" i="25" s="1"/>
  <c r="D45" i="25"/>
  <c r="B45" i="25" s="1"/>
  <c r="H44" i="25"/>
  <c r="I11" i="4"/>
  <c r="C39" i="25"/>
  <c r="H115" i="13"/>
  <c r="F36" i="13"/>
  <c r="H6" i="13"/>
  <c r="H117" i="13" s="1"/>
  <c r="G32" i="4"/>
  <c r="G31" i="4"/>
  <c r="D46" i="25" l="1"/>
  <c r="B46" i="25" s="1"/>
  <c r="H45" i="25"/>
  <c r="F40" i="25"/>
  <c r="J40" i="25" s="1"/>
  <c r="G41" i="25" s="1"/>
  <c r="K11" i="4"/>
  <c r="J11" i="4"/>
  <c r="I31" i="4"/>
  <c r="I32" i="4"/>
  <c r="G33" i="4"/>
  <c r="C40" i="25"/>
  <c r="I34" i="25"/>
  <c r="K34" i="25"/>
  <c r="C7" i="20"/>
  <c r="F101" i="12"/>
  <c r="G101" i="12" s="1"/>
  <c r="F96" i="12"/>
  <c r="G96" i="12" s="1"/>
  <c r="F91" i="12"/>
  <c r="G91" i="12" s="1"/>
  <c r="G107" i="12"/>
  <c r="F81" i="12"/>
  <c r="F84" i="12" s="1"/>
  <c r="F71" i="12"/>
  <c r="F41" i="12"/>
  <c r="G41" i="12" s="1"/>
  <c r="C118" i="10"/>
  <c r="D80" i="5"/>
  <c r="F79" i="5"/>
  <c r="F78" i="5"/>
  <c r="F77" i="5"/>
  <c r="F76" i="5"/>
  <c r="F75" i="5"/>
  <c r="D74" i="5"/>
  <c r="F73" i="5"/>
  <c r="F72" i="5"/>
  <c r="F71" i="5"/>
  <c r="F70" i="5"/>
  <c r="F69" i="5"/>
  <c r="F74" i="5" s="1"/>
  <c r="D68" i="5"/>
  <c r="F67" i="5"/>
  <c r="F66" i="5"/>
  <c r="F65" i="5"/>
  <c r="F64" i="5"/>
  <c r="F63" i="5"/>
  <c r="D62" i="5"/>
  <c r="F61" i="5"/>
  <c r="F60" i="5"/>
  <c r="F59" i="5"/>
  <c r="F58" i="5"/>
  <c r="F57" i="5"/>
  <c r="D56" i="5"/>
  <c r="F55" i="5"/>
  <c r="F54" i="5"/>
  <c r="F53" i="5"/>
  <c r="F52" i="5"/>
  <c r="F51" i="5"/>
  <c r="D50" i="5"/>
  <c r="F49" i="5"/>
  <c r="F48" i="5"/>
  <c r="F47" i="5"/>
  <c r="F46" i="5"/>
  <c r="F45" i="5"/>
  <c r="F50" i="5" s="1"/>
  <c r="D44" i="5"/>
  <c r="F43" i="5"/>
  <c r="F42" i="5"/>
  <c r="F35" i="5"/>
  <c r="D34" i="5"/>
  <c r="F33" i="5"/>
  <c r="F32" i="5"/>
  <c r="F31" i="5"/>
  <c r="F30" i="5"/>
  <c r="F25" i="5"/>
  <c r="F22" i="5"/>
  <c r="F21" i="5"/>
  <c r="G83" i="4"/>
  <c r="G82" i="4"/>
  <c r="G81" i="4"/>
  <c r="G80" i="4"/>
  <c r="G79" i="4"/>
  <c r="J145" i="3"/>
  <c r="I145" i="3" s="1"/>
  <c r="J144" i="3"/>
  <c r="I144" i="3" s="1"/>
  <c r="J143" i="3"/>
  <c r="I143" i="3" s="1"/>
  <c r="J142" i="3"/>
  <c r="J141" i="3"/>
  <c r="I141" i="3" s="1"/>
  <c r="J140" i="3"/>
  <c r="I140" i="3" s="1"/>
  <c r="J139" i="3"/>
  <c r="J127" i="3"/>
  <c r="I127" i="3" s="1"/>
  <c r="J126" i="3"/>
  <c r="I126" i="3" s="1"/>
  <c r="J125" i="3"/>
  <c r="I125" i="3" s="1"/>
  <c r="J124" i="3"/>
  <c r="I124" i="3" s="1"/>
  <c r="J123" i="3"/>
  <c r="I123" i="3" s="1"/>
  <c r="J122" i="3"/>
  <c r="I122" i="3" s="1"/>
  <c r="J121" i="3"/>
  <c r="I121" i="3" s="1"/>
  <c r="J107" i="3"/>
  <c r="I107" i="3" s="1"/>
  <c r="J106" i="3"/>
  <c r="I106" i="3" s="1"/>
  <c r="J105" i="3"/>
  <c r="I105" i="3" s="1"/>
  <c r="J104" i="3"/>
  <c r="J103" i="3"/>
  <c r="I103" i="3" s="1"/>
  <c r="J102" i="3"/>
  <c r="AN94" i="3"/>
  <c r="AM94" i="3" s="1"/>
  <c r="AI94" i="3"/>
  <c r="AH94" i="3" s="1"/>
  <c r="AD94" i="3"/>
  <c r="AC94" i="3" s="1"/>
  <c r="T94" i="3"/>
  <c r="X94" i="3" s="1"/>
  <c r="O94" i="3"/>
  <c r="N94" i="3" s="1"/>
  <c r="J94" i="3"/>
  <c r="I94" i="3" s="1"/>
  <c r="AN93" i="3"/>
  <c r="AM93" i="3" s="1"/>
  <c r="AI93" i="3"/>
  <c r="AH93" i="3" s="1"/>
  <c r="AD93" i="3"/>
  <c r="AC93" i="3" s="1"/>
  <c r="T93" i="3"/>
  <c r="S93" i="3" s="1"/>
  <c r="O93" i="3"/>
  <c r="N93" i="3" s="1"/>
  <c r="J93" i="3"/>
  <c r="I93" i="3" s="1"/>
  <c r="AN92" i="3"/>
  <c r="AM92" i="3" s="1"/>
  <c r="AI92" i="3"/>
  <c r="AH92" i="3" s="1"/>
  <c r="AD92" i="3"/>
  <c r="AC92" i="3" s="1"/>
  <c r="T92" i="3"/>
  <c r="S92" i="3" s="1"/>
  <c r="O92" i="3"/>
  <c r="N92" i="3" s="1"/>
  <c r="J92" i="3"/>
  <c r="I92" i="3" s="1"/>
  <c r="AN91" i="3"/>
  <c r="AM91" i="3" s="1"/>
  <c r="AI91" i="3"/>
  <c r="AH91" i="3" s="1"/>
  <c r="AD91" i="3"/>
  <c r="AC91" i="3" s="1"/>
  <c r="T91" i="3"/>
  <c r="X91" i="3" s="1"/>
  <c r="O91" i="3"/>
  <c r="N91" i="3" s="1"/>
  <c r="J91" i="3"/>
  <c r="I91" i="3" s="1"/>
  <c r="AN90" i="3"/>
  <c r="AM90" i="3" s="1"/>
  <c r="AI90" i="3"/>
  <c r="AH90" i="3" s="1"/>
  <c r="AD90" i="3"/>
  <c r="AC90" i="3" s="1"/>
  <c r="T90" i="3"/>
  <c r="X90" i="3" s="1"/>
  <c r="O90" i="3"/>
  <c r="N90" i="3" s="1"/>
  <c r="J90" i="3"/>
  <c r="I90" i="3" s="1"/>
  <c r="AN89" i="3"/>
  <c r="AM89" i="3" s="1"/>
  <c r="AI89" i="3"/>
  <c r="AH89" i="3" s="1"/>
  <c r="AD89" i="3"/>
  <c r="AC89" i="3" s="1"/>
  <c r="T89" i="3"/>
  <c r="X89" i="3" s="1"/>
  <c r="O89" i="3"/>
  <c r="N89" i="3" s="1"/>
  <c r="J89" i="3"/>
  <c r="I89" i="3" s="1"/>
  <c r="AN88" i="3"/>
  <c r="AM88" i="3" s="1"/>
  <c r="AI88" i="3"/>
  <c r="AH88" i="3" s="1"/>
  <c r="AD88" i="3"/>
  <c r="AC88" i="3" s="1"/>
  <c r="T88" i="3"/>
  <c r="S88" i="3" s="1"/>
  <c r="O88" i="3"/>
  <c r="N88" i="3" s="1"/>
  <c r="J88" i="3"/>
  <c r="I88" i="3" s="1"/>
  <c r="AN87" i="3"/>
  <c r="AM87" i="3" s="1"/>
  <c r="AI87" i="3"/>
  <c r="AH87" i="3" s="1"/>
  <c r="AD87" i="3"/>
  <c r="AC87" i="3" s="1"/>
  <c r="T87" i="3"/>
  <c r="S87" i="3" s="1"/>
  <c r="O87" i="3"/>
  <c r="N87" i="3" s="1"/>
  <c r="J87" i="3"/>
  <c r="I87" i="3" s="1"/>
  <c r="AN86" i="3"/>
  <c r="AM86" i="3" s="1"/>
  <c r="AI86" i="3"/>
  <c r="AH86" i="3" s="1"/>
  <c r="AD86" i="3"/>
  <c r="AC86" i="3" s="1"/>
  <c r="T86" i="3"/>
  <c r="X86" i="3" s="1"/>
  <c r="O86" i="3"/>
  <c r="N86" i="3" s="1"/>
  <c r="J86" i="3"/>
  <c r="I86" i="3" s="1"/>
  <c r="AN85" i="3"/>
  <c r="AM85" i="3" s="1"/>
  <c r="AI85" i="3"/>
  <c r="AH85" i="3" s="1"/>
  <c r="AD85" i="3"/>
  <c r="AC85" i="3" s="1"/>
  <c r="T85" i="3"/>
  <c r="X85" i="3" s="1"/>
  <c r="O85" i="3"/>
  <c r="N85" i="3" s="1"/>
  <c r="J85" i="3"/>
  <c r="I85" i="3" s="1"/>
  <c r="AN84" i="3"/>
  <c r="AM84" i="3" s="1"/>
  <c r="AI84" i="3"/>
  <c r="AH84" i="3" s="1"/>
  <c r="AD84" i="3"/>
  <c r="AC84" i="3" s="1"/>
  <c r="T84" i="3"/>
  <c r="S84" i="3" s="1"/>
  <c r="O84" i="3"/>
  <c r="N84" i="3" s="1"/>
  <c r="J84" i="3"/>
  <c r="I84" i="3" s="1"/>
  <c r="AN83" i="3"/>
  <c r="AM83" i="3" s="1"/>
  <c r="AI83" i="3"/>
  <c r="AH83" i="3" s="1"/>
  <c r="AD83" i="3"/>
  <c r="AC83" i="3" s="1"/>
  <c r="T83" i="3"/>
  <c r="X83" i="3" s="1"/>
  <c r="O83" i="3"/>
  <c r="N83" i="3" s="1"/>
  <c r="J83" i="3"/>
  <c r="I83" i="3" s="1"/>
  <c r="AN82" i="3"/>
  <c r="AM82" i="3" s="1"/>
  <c r="AI82" i="3"/>
  <c r="AH82" i="3" s="1"/>
  <c r="AD82" i="3"/>
  <c r="AC82" i="3" s="1"/>
  <c r="T82" i="3"/>
  <c r="X82" i="3" s="1"/>
  <c r="O82" i="3"/>
  <c r="N82" i="3" s="1"/>
  <c r="J82" i="3"/>
  <c r="I82" i="3" s="1"/>
  <c r="AN81" i="3"/>
  <c r="AM81" i="3" s="1"/>
  <c r="AI81" i="3"/>
  <c r="AH81" i="3" s="1"/>
  <c r="AD81" i="3"/>
  <c r="AC81" i="3" s="1"/>
  <c r="T81" i="3"/>
  <c r="X81" i="3" s="1"/>
  <c r="O81" i="3"/>
  <c r="N81" i="3" s="1"/>
  <c r="J81" i="3"/>
  <c r="I81" i="3" s="1"/>
  <c r="AN80" i="3"/>
  <c r="AM80" i="3" s="1"/>
  <c r="AI80" i="3"/>
  <c r="AH80" i="3" s="1"/>
  <c r="AD80" i="3"/>
  <c r="AC80" i="3" s="1"/>
  <c r="T80" i="3"/>
  <c r="S80" i="3" s="1"/>
  <c r="O80" i="3"/>
  <c r="N80" i="3" s="1"/>
  <c r="J80" i="3"/>
  <c r="I80" i="3" s="1"/>
  <c r="AN79" i="3"/>
  <c r="AM79" i="3" s="1"/>
  <c r="AI79" i="3"/>
  <c r="AH79" i="3" s="1"/>
  <c r="AD79" i="3"/>
  <c r="AC79" i="3" s="1"/>
  <c r="T79" i="3"/>
  <c r="X79" i="3" s="1"/>
  <c r="O79" i="3"/>
  <c r="N79" i="3" s="1"/>
  <c r="J79" i="3"/>
  <c r="I79" i="3" s="1"/>
  <c r="AN78" i="3"/>
  <c r="AM78" i="3" s="1"/>
  <c r="AI78" i="3"/>
  <c r="AH78" i="3" s="1"/>
  <c r="AD78" i="3"/>
  <c r="AC78" i="3" s="1"/>
  <c r="T78" i="3"/>
  <c r="X78" i="3" s="1"/>
  <c r="O78" i="3"/>
  <c r="N78" i="3" s="1"/>
  <c r="J78" i="3"/>
  <c r="I78" i="3" s="1"/>
  <c r="AN77" i="3"/>
  <c r="AM77" i="3" s="1"/>
  <c r="AI77" i="3"/>
  <c r="AH77" i="3" s="1"/>
  <c r="AD77" i="3"/>
  <c r="AC77" i="3" s="1"/>
  <c r="T77" i="3"/>
  <c r="X77" i="3" s="1"/>
  <c r="O77" i="3"/>
  <c r="N77" i="3" s="1"/>
  <c r="J77" i="3"/>
  <c r="I77" i="3" s="1"/>
  <c r="AN76" i="3"/>
  <c r="AM76" i="3" s="1"/>
  <c r="AI76" i="3"/>
  <c r="AH76" i="3" s="1"/>
  <c r="AD76" i="3"/>
  <c r="AC76" i="3" s="1"/>
  <c r="T76" i="3"/>
  <c r="X76" i="3" s="1"/>
  <c r="O76" i="3"/>
  <c r="N76" i="3" s="1"/>
  <c r="J76" i="3"/>
  <c r="I76" i="3" s="1"/>
  <c r="AN75" i="3"/>
  <c r="AM75" i="3" s="1"/>
  <c r="AI75" i="3"/>
  <c r="AH75" i="3" s="1"/>
  <c r="AD75" i="3"/>
  <c r="AC75" i="3" s="1"/>
  <c r="T75" i="3"/>
  <c r="X75" i="3" s="1"/>
  <c r="O75" i="3"/>
  <c r="N75" i="3" s="1"/>
  <c r="J75" i="3"/>
  <c r="I75" i="3" s="1"/>
  <c r="AN74" i="3"/>
  <c r="AM74" i="3" s="1"/>
  <c r="AI74" i="3"/>
  <c r="AH74" i="3" s="1"/>
  <c r="AD74" i="3"/>
  <c r="AC74" i="3" s="1"/>
  <c r="T74" i="3"/>
  <c r="X74" i="3" s="1"/>
  <c r="O74" i="3"/>
  <c r="N74" i="3" s="1"/>
  <c r="J74" i="3"/>
  <c r="I74" i="3" s="1"/>
  <c r="AN73" i="3"/>
  <c r="AM73" i="3" s="1"/>
  <c r="AI73" i="3"/>
  <c r="AH73" i="3" s="1"/>
  <c r="AD73" i="3"/>
  <c r="AC73" i="3" s="1"/>
  <c r="T73" i="3"/>
  <c r="X73" i="3" s="1"/>
  <c r="O73" i="3"/>
  <c r="N73" i="3" s="1"/>
  <c r="J73" i="3"/>
  <c r="I73" i="3" s="1"/>
  <c r="AN72" i="3"/>
  <c r="AI72" i="3"/>
  <c r="AH72" i="3" s="1"/>
  <c r="AD72" i="3"/>
  <c r="AC72" i="3" s="1"/>
  <c r="T72" i="3"/>
  <c r="O72" i="3"/>
  <c r="J72" i="3"/>
  <c r="AN71" i="3"/>
  <c r="AM71" i="3" s="1"/>
  <c r="AI71" i="3"/>
  <c r="AH71" i="3" s="1"/>
  <c r="AD71" i="3"/>
  <c r="AC71" i="3" s="1"/>
  <c r="T71" i="3"/>
  <c r="X71" i="3" s="1"/>
  <c r="O71" i="3"/>
  <c r="N71" i="3" s="1"/>
  <c r="J71" i="3"/>
  <c r="I71" i="3" s="1"/>
  <c r="AN70" i="3"/>
  <c r="AM70" i="3" s="1"/>
  <c r="AI70" i="3"/>
  <c r="AH70" i="3" s="1"/>
  <c r="AD70" i="3"/>
  <c r="AC70" i="3" s="1"/>
  <c r="T70" i="3"/>
  <c r="X70" i="3" s="1"/>
  <c r="O70" i="3"/>
  <c r="N70" i="3" s="1"/>
  <c r="J70" i="3"/>
  <c r="I70" i="3" s="1"/>
  <c r="AN69" i="3"/>
  <c r="AM69" i="3" s="1"/>
  <c r="AI69" i="3"/>
  <c r="AH69" i="3" s="1"/>
  <c r="AD69" i="3"/>
  <c r="AC69" i="3" s="1"/>
  <c r="T69" i="3"/>
  <c r="X69" i="3" s="1"/>
  <c r="O69" i="3"/>
  <c r="N69" i="3" s="1"/>
  <c r="J69" i="3"/>
  <c r="I69" i="3" s="1"/>
  <c r="AN68" i="3"/>
  <c r="AM68" i="3" s="1"/>
  <c r="AI68" i="3"/>
  <c r="AH68" i="3" s="1"/>
  <c r="AD68" i="3"/>
  <c r="AC68" i="3" s="1"/>
  <c r="T68" i="3"/>
  <c r="S68" i="3" s="1"/>
  <c r="O68" i="3"/>
  <c r="N68" i="3" s="1"/>
  <c r="J68" i="3"/>
  <c r="I68" i="3" s="1"/>
  <c r="AN58" i="3"/>
  <c r="AM58" i="3" s="1"/>
  <c r="AI58" i="3"/>
  <c r="AH58" i="3" s="1"/>
  <c r="AD58" i="3"/>
  <c r="AC58" i="3" s="1"/>
  <c r="T58" i="3"/>
  <c r="S58" i="3" s="1"/>
  <c r="O58" i="3"/>
  <c r="N58" i="3" s="1"/>
  <c r="J58" i="3"/>
  <c r="I58" i="3" s="1"/>
  <c r="AN57" i="3"/>
  <c r="AM57" i="3" s="1"/>
  <c r="AI57" i="3"/>
  <c r="AH57" i="3" s="1"/>
  <c r="AD57" i="3"/>
  <c r="AC57" i="3" s="1"/>
  <c r="T57" i="3"/>
  <c r="X57" i="3" s="1"/>
  <c r="O57" i="3"/>
  <c r="N57" i="3" s="1"/>
  <c r="J57" i="3"/>
  <c r="I57" i="3" s="1"/>
  <c r="AN56" i="3"/>
  <c r="AM56" i="3" s="1"/>
  <c r="AI56" i="3"/>
  <c r="AH56" i="3" s="1"/>
  <c r="AD56" i="3"/>
  <c r="AC56" i="3" s="1"/>
  <c r="X56" i="3"/>
  <c r="T56" i="3"/>
  <c r="S56" i="3" s="1"/>
  <c r="O56" i="3"/>
  <c r="N56" i="3" s="1"/>
  <c r="J56" i="3"/>
  <c r="I56" i="3" s="1"/>
  <c r="AN55" i="3"/>
  <c r="AM55" i="3" s="1"/>
  <c r="AI55" i="3"/>
  <c r="AH55" i="3" s="1"/>
  <c r="AD55" i="3"/>
  <c r="AC55" i="3" s="1"/>
  <c r="T55" i="3"/>
  <c r="X55" i="3" s="1"/>
  <c r="O55" i="3"/>
  <c r="N55" i="3" s="1"/>
  <c r="J55" i="3"/>
  <c r="I55" i="3" s="1"/>
  <c r="AN54" i="3"/>
  <c r="AM54" i="3" s="1"/>
  <c r="AI54" i="3"/>
  <c r="AH54" i="3" s="1"/>
  <c r="AD54" i="3"/>
  <c r="AC54" i="3" s="1"/>
  <c r="T54" i="3"/>
  <c r="S54" i="3" s="1"/>
  <c r="O54" i="3"/>
  <c r="N54" i="3" s="1"/>
  <c r="J54" i="3"/>
  <c r="I54" i="3" s="1"/>
  <c r="AN53" i="3"/>
  <c r="AM53" i="3" s="1"/>
  <c r="AI53" i="3"/>
  <c r="AH53" i="3" s="1"/>
  <c r="AD53" i="3"/>
  <c r="AC53" i="3" s="1"/>
  <c r="T53" i="3"/>
  <c r="X53" i="3" s="1"/>
  <c r="O53" i="3"/>
  <c r="N53" i="3" s="1"/>
  <c r="J53" i="3"/>
  <c r="I53" i="3" s="1"/>
  <c r="AN52" i="3"/>
  <c r="AM52" i="3" s="1"/>
  <c r="AI52" i="3"/>
  <c r="AH52" i="3" s="1"/>
  <c r="AD52" i="3"/>
  <c r="AC52" i="3" s="1"/>
  <c r="T52" i="3"/>
  <c r="X52" i="3" s="1"/>
  <c r="O52" i="3"/>
  <c r="N52" i="3" s="1"/>
  <c r="J52" i="3"/>
  <c r="I52" i="3" s="1"/>
  <c r="AN51" i="3"/>
  <c r="AM51" i="3" s="1"/>
  <c r="AI51" i="3"/>
  <c r="AH51" i="3" s="1"/>
  <c r="AD51" i="3"/>
  <c r="AC51" i="3" s="1"/>
  <c r="T51" i="3"/>
  <c r="X51" i="3" s="1"/>
  <c r="O51" i="3"/>
  <c r="N51" i="3" s="1"/>
  <c r="J51" i="3"/>
  <c r="I51" i="3" s="1"/>
  <c r="AN50" i="3"/>
  <c r="AM50" i="3" s="1"/>
  <c r="AI50" i="3"/>
  <c r="AH50" i="3" s="1"/>
  <c r="AD50" i="3"/>
  <c r="AC50" i="3" s="1"/>
  <c r="T50" i="3"/>
  <c r="S50" i="3" s="1"/>
  <c r="O50" i="3"/>
  <c r="N50" i="3" s="1"/>
  <c r="J50" i="3"/>
  <c r="I50" i="3" s="1"/>
  <c r="AN49" i="3"/>
  <c r="AM49" i="3" s="1"/>
  <c r="AI49" i="3"/>
  <c r="AH49" i="3" s="1"/>
  <c r="AD49" i="3"/>
  <c r="AC49" i="3" s="1"/>
  <c r="T49" i="3"/>
  <c r="X49" i="3" s="1"/>
  <c r="O49" i="3"/>
  <c r="N49" i="3" s="1"/>
  <c r="J49" i="3"/>
  <c r="I49" i="3" s="1"/>
  <c r="AN48" i="3"/>
  <c r="AM48" i="3" s="1"/>
  <c r="AI48" i="3"/>
  <c r="AH48" i="3" s="1"/>
  <c r="AD48" i="3"/>
  <c r="AC48" i="3" s="1"/>
  <c r="X48" i="3"/>
  <c r="T48" i="3"/>
  <c r="S48" i="3" s="1"/>
  <c r="O48" i="3"/>
  <c r="N48" i="3" s="1"/>
  <c r="J48" i="3"/>
  <c r="I48" i="3" s="1"/>
  <c r="AN47" i="3"/>
  <c r="AM47" i="3" s="1"/>
  <c r="AI47" i="3"/>
  <c r="AH47" i="3" s="1"/>
  <c r="AD47" i="3"/>
  <c r="AC47" i="3" s="1"/>
  <c r="T47" i="3"/>
  <c r="X47" i="3" s="1"/>
  <c r="O47" i="3"/>
  <c r="N47" i="3" s="1"/>
  <c r="J47" i="3"/>
  <c r="I47" i="3" s="1"/>
  <c r="AN46" i="3"/>
  <c r="AM46" i="3" s="1"/>
  <c r="AI46" i="3"/>
  <c r="AH46" i="3" s="1"/>
  <c r="AD46" i="3"/>
  <c r="AC46" i="3" s="1"/>
  <c r="T46" i="3"/>
  <c r="S46" i="3" s="1"/>
  <c r="O46" i="3"/>
  <c r="N46" i="3" s="1"/>
  <c r="J46" i="3"/>
  <c r="I46" i="3" s="1"/>
  <c r="AN45" i="3"/>
  <c r="AM45" i="3" s="1"/>
  <c r="AI45" i="3"/>
  <c r="AH45" i="3" s="1"/>
  <c r="AD45" i="3"/>
  <c r="AC45" i="3" s="1"/>
  <c r="T45" i="3"/>
  <c r="X45" i="3" s="1"/>
  <c r="O45" i="3"/>
  <c r="N45" i="3" s="1"/>
  <c r="J45" i="3"/>
  <c r="I45" i="3" s="1"/>
  <c r="AN44" i="3"/>
  <c r="AM44" i="3" s="1"/>
  <c r="AI44" i="3"/>
  <c r="AH44" i="3" s="1"/>
  <c r="AD44" i="3"/>
  <c r="AC44" i="3" s="1"/>
  <c r="T44" i="3"/>
  <c r="X44" i="3" s="1"/>
  <c r="O44" i="3"/>
  <c r="N44" i="3" s="1"/>
  <c r="J44" i="3"/>
  <c r="I44" i="3" s="1"/>
  <c r="AN43" i="3"/>
  <c r="AM43" i="3" s="1"/>
  <c r="AI43" i="3"/>
  <c r="AH43" i="3" s="1"/>
  <c r="AD43" i="3"/>
  <c r="AC43" i="3" s="1"/>
  <c r="T43" i="3"/>
  <c r="X43" i="3" s="1"/>
  <c r="O43" i="3"/>
  <c r="N43" i="3" s="1"/>
  <c r="J43" i="3"/>
  <c r="I43" i="3" s="1"/>
  <c r="AN42" i="3"/>
  <c r="AI42" i="3"/>
  <c r="AD42" i="3"/>
  <c r="T42" i="3"/>
  <c r="O42" i="3"/>
  <c r="J42" i="3"/>
  <c r="AN41" i="3"/>
  <c r="AM41" i="3" s="1"/>
  <c r="AI41" i="3"/>
  <c r="AH41" i="3" s="1"/>
  <c r="AD41" i="3"/>
  <c r="AC41" i="3" s="1"/>
  <c r="T41" i="3"/>
  <c r="O41" i="3"/>
  <c r="N41" i="3" s="1"/>
  <c r="J41" i="3"/>
  <c r="I41" i="3" s="1"/>
  <c r="AN40" i="3"/>
  <c r="AM40" i="3" s="1"/>
  <c r="AI40" i="3"/>
  <c r="AH40" i="3" s="1"/>
  <c r="AD40" i="3"/>
  <c r="AC40" i="3" s="1"/>
  <c r="T40" i="3"/>
  <c r="X40" i="3" s="1"/>
  <c r="O40" i="3"/>
  <c r="N40" i="3" s="1"/>
  <c r="J40" i="3"/>
  <c r="I40" i="3" s="1"/>
  <c r="AN39" i="3"/>
  <c r="AM39" i="3" s="1"/>
  <c r="AI39" i="3"/>
  <c r="AH39" i="3" s="1"/>
  <c r="AD39" i="3"/>
  <c r="AC39" i="3" s="1"/>
  <c r="T39" i="3"/>
  <c r="S39" i="3" s="1"/>
  <c r="O39" i="3"/>
  <c r="N39" i="3" s="1"/>
  <c r="J39" i="3"/>
  <c r="I39" i="3" s="1"/>
  <c r="AN38" i="3"/>
  <c r="AM38" i="3" s="1"/>
  <c r="AI38" i="3"/>
  <c r="AH38" i="3" s="1"/>
  <c r="AD38" i="3"/>
  <c r="AC38" i="3" s="1"/>
  <c r="T38" i="3"/>
  <c r="S38" i="3" s="1"/>
  <c r="O38" i="3"/>
  <c r="N38" i="3" s="1"/>
  <c r="J38" i="3"/>
  <c r="I38" i="3" s="1"/>
  <c r="AN37" i="3"/>
  <c r="AI37" i="3"/>
  <c r="AD37" i="3"/>
  <c r="Y37" i="3"/>
  <c r="X37" i="3" s="1"/>
  <c r="T37" i="3"/>
  <c r="O37" i="3"/>
  <c r="I30" i="3"/>
  <c r="I29" i="3"/>
  <c r="AH15" i="3"/>
  <c r="AH13" i="3"/>
  <c r="AH12" i="3"/>
  <c r="AH11" i="3"/>
  <c r="AH10" i="3"/>
  <c r="AM9" i="3"/>
  <c r="AH9" i="3"/>
  <c r="D7" i="26"/>
  <c r="E7" i="26" s="1"/>
  <c r="D5" i="13"/>
  <c r="F41" i="25" l="1"/>
  <c r="J41" i="25" s="1"/>
  <c r="G42" i="25" s="1"/>
  <c r="D47" i="25"/>
  <c r="B47" i="25" s="1"/>
  <c r="H46" i="25"/>
  <c r="AH14" i="3"/>
  <c r="G77" i="12"/>
  <c r="F77" i="12"/>
  <c r="F79" i="12" s="1"/>
  <c r="M11" i="4"/>
  <c r="L11" i="4"/>
  <c r="N11" i="4" s="1"/>
  <c r="I11" i="3"/>
  <c r="N12" i="3"/>
  <c r="D10" i="26" s="1"/>
  <c r="E10" i="26" s="1"/>
  <c r="S13" i="3"/>
  <c r="D11" i="27" s="1"/>
  <c r="E11" i="27" s="1"/>
  <c r="X14" i="3"/>
  <c r="AC15" i="3"/>
  <c r="D13" i="29" s="1"/>
  <c r="E13" i="29" s="1"/>
  <c r="I12" i="3"/>
  <c r="X15" i="3"/>
  <c r="D13" i="28" s="1"/>
  <c r="E13" i="28" s="1"/>
  <c r="I10" i="3"/>
  <c r="N11" i="3"/>
  <c r="D9" i="26" s="1"/>
  <c r="E9" i="26" s="1"/>
  <c r="S12" i="3"/>
  <c r="D10" i="27" s="1"/>
  <c r="E10" i="27" s="1"/>
  <c r="X13" i="3"/>
  <c r="D11" i="28" s="1"/>
  <c r="E11" i="28" s="1"/>
  <c r="AC14" i="3"/>
  <c r="AD14" i="3" s="1"/>
  <c r="AB14" i="3" s="1"/>
  <c r="AM10" i="3"/>
  <c r="D8" i="31" s="1"/>
  <c r="E8" i="31" s="1"/>
  <c r="N10" i="3"/>
  <c r="D8" i="26" s="1"/>
  <c r="E8" i="26" s="1"/>
  <c r="S11" i="3"/>
  <c r="D9" i="27" s="1"/>
  <c r="E9" i="27" s="1"/>
  <c r="X12" i="3"/>
  <c r="AC13" i="3"/>
  <c r="D11" i="29" s="1"/>
  <c r="E11" i="29" s="1"/>
  <c r="AM15" i="3"/>
  <c r="D13" i="31" s="1"/>
  <c r="E13" i="31" s="1"/>
  <c r="N13" i="3"/>
  <c r="D11" i="26" s="1"/>
  <c r="E11" i="26" s="1"/>
  <c r="AC12" i="3"/>
  <c r="AD12" i="3" s="1"/>
  <c r="AB12" i="3" s="1"/>
  <c r="AM14" i="3"/>
  <c r="D12" i="31" s="1"/>
  <c r="E12" i="31" s="1"/>
  <c r="X11" i="3"/>
  <c r="D9" i="28" s="1"/>
  <c r="E9" i="28" s="1"/>
  <c r="X10" i="3"/>
  <c r="D8" i="28" s="1"/>
  <c r="E8" i="28" s="1"/>
  <c r="AC11" i="3"/>
  <c r="AD11" i="3" s="1"/>
  <c r="AB11" i="3" s="1"/>
  <c r="AM13" i="3"/>
  <c r="D11" i="31" s="1"/>
  <c r="E11" i="31" s="1"/>
  <c r="I15" i="3"/>
  <c r="D13" i="13" s="1"/>
  <c r="E13" i="13" s="1"/>
  <c r="S14" i="3"/>
  <c r="D12" i="27" s="1"/>
  <c r="E12" i="27" s="1"/>
  <c r="S10" i="3"/>
  <c r="S9" i="3"/>
  <c r="D7" i="27" s="1"/>
  <c r="E7" i="27" s="1"/>
  <c r="X9" i="3"/>
  <c r="D7" i="28" s="1"/>
  <c r="E7" i="28" s="1"/>
  <c r="AC10" i="3"/>
  <c r="D8" i="29" s="1"/>
  <c r="E8" i="29" s="1"/>
  <c r="AM12" i="3"/>
  <c r="AN12" i="3" s="1"/>
  <c r="AL12" i="3" s="1"/>
  <c r="I14" i="3"/>
  <c r="D12" i="13" s="1"/>
  <c r="E12" i="13" s="1"/>
  <c r="N15" i="3"/>
  <c r="D13" i="26" s="1"/>
  <c r="E13" i="26" s="1"/>
  <c r="AC9" i="3"/>
  <c r="D7" i="29" s="1"/>
  <c r="E7" i="29" s="1"/>
  <c r="AM11" i="3"/>
  <c r="AN11" i="3" s="1"/>
  <c r="AL11" i="3" s="1"/>
  <c r="I13" i="3"/>
  <c r="D11" i="13" s="1"/>
  <c r="E11" i="13" s="1"/>
  <c r="N14" i="3"/>
  <c r="S15" i="3"/>
  <c r="D13" i="27" s="1"/>
  <c r="E13" i="27" s="1"/>
  <c r="D13" i="30"/>
  <c r="E13" i="30" s="1"/>
  <c r="D11" i="30"/>
  <c r="E11" i="30" s="1"/>
  <c r="D10" i="30"/>
  <c r="E10" i="30" s="1"/>
  <c r="D9" i="30"/>
  <c r="E9" i="30" s="1"/>
  <c r="D8" i="30"/>
  <c r="E8" i="30" s="1"/>
  <c r="D7" i="30"/>
  <c r="E7" i="30" s="1"/>
  <c r="J29" i="3"/>
  <c r="H29" i="3" s="1"/>
  <c r="D27" i="13"/>
  <c r="E27" i="13" s="1"/>
  <c r="J30" i="3"/>
  <c r="H30" i="3" s="1"/>
  <c r="D28" i="13"/>
  <c r="E28" i="13" s="1"/>
  <c r="D5" i="31"/>
  <c r="D5" i="30"/>
  <c r="D5" i="29"/>
  <c r="D5" i="28"/>
  <c r="D5" i="27"/>
  <c r="D5" i="26"/>
  <c r="D7" i="31"/>
  <c r="E7" i="31" s="1"/>
  <c r="G86" i="4"/>
  <c r="F68" i="5"/>
  <c r="F23" i="5"/>
  <c r="F44" i="5"/>
  <c r="F34" i="5"/>
  <c r="F80" i="5"/>
  <c r="E34" i="25"/>
  <c r="C41" i="25"/>
  <c r="I6" i="13"/>
  <c r="I117" i="13" s="1"/>
  <c r="AB29" i="3"/>
  <c r="AB30" i="3"/>
  <c r="AG29" i="3"/>
  <c r="AG30" i="3"/>
  <c r="W30" i="3"/>
  <c r="M29" i="3"/>
  <c r="M30" i="3"/>
  <c r="W29" i="3"/>
  <c r="R29" i="3"/>
  <c r="R30" i="3"/>
  <c r="I142" i="3"/>
  <c r="J153" i="3"/>
  <c r="I104" i="3"/>
  <c r="J117" i="3"/>
  <c r="D7" i="13"/>
  <c r="E7" i="13" s="1"/>
  <c r="I102" i="3"/>
  <c r="S52" i="3"/>
  <c r="R24" i="3"/>
  <c r="W24" i="3"/>
  <c r="AB24" i="3"/>
  <c r="AI12" i="3"/>
  <c r="AG12" i="3" s="1"/>
  <c r="AI13" i="3"/>
  <c r="AG13" i="3" s="1"/>
  <c r="AI15" i="3"/>
  <c r="AG15" i="3" s="1"/>
  <c r="AG24" i="3"/>
  <c r="AL24" i="3"/>
  <c r="AL29" i="3"/>
  <c r="AL30" i="3"/>
  <c r="M24" i="3"/>
  <c r="AC95" i="3"/>
  <c r="D99" i="29" s="1"/>
  <c r="E99" i="29" s="1"/>
  <c r="AD95" i="3"/>
  <c r="AH95" i="3"/>
  <c r="D99" i="30" s="1"/>
  <c r="E99" i="30" s="1"/>
  <c r="AI95" i="3"/>
  <c r="AM72" i="3"/>
  <c r="AM95" i="3" s="1"/>
  <c r="D99" i="31" s="1"/>
  <c r="E99" i="31" s="1"/>
  <c r="AN95" i="3"/>
  <c r="I72" i="3"/>
  <c r="I95" i="3" s="1"/>
  <c r="D99" i="13" s="1"/>
  <c r="E99" i="13" s="1"/>
  <c r="J95" i="3"/>
  <c r="N72" i="3"/>
  <c r="N95" i="3" s="1"/>
  <c r="D99" i="26" s="1"/>
  <c r="E99" i="26" s="1"/>
  <c r="O95" i="3"/>
  <c r="T95" i="3"/>
  <c r="S51" i="3"/>
  <c r="AI11" i="3"/>
  <c r="AG11" i="3" s="1"/>
  <c r="AI10" i="3"/>
  <c r="AG10" i="3" s="1"/>
  <c r="I42" i="3"/>
  <c r="J67" i="3"/>
  <c r="N42" i="3"/>
  <c r="O67" i="3"/>
  <c r="AC42" i="3"/>
  <c r="AD67" i="3"/>
  <c r="S42" i="3"/>
  <c r="T67" i="3"/>
  <c r="AH42" i="3"/>
  <c r="AI67" i="3"/>
  <c r="AM42" i="3"/>
  <c r="AN67" i="3"/>
  <c r="H24" i="3"/>
  <c r="S47" i="3"/>
  <c r="S89" i="3"/>
  <c r="S40" i="3"/>
  <c r="S86" i="3"/>
  <c r="X87" i="3"/>
  <c r="I135" i="3"/>
  <c r="D102" i="26" s="1"/>
  <c r="E102" i="26" s="1"/>
  <c r="F62" i="5"/>
  <c r="F56" i="5"/>
  <c r="X68" i="3"/>
  <c r="S69" i="3"/>
  <c r="S75" i="3"/>
  <c r="S57" i="3"/>
  <c r="S70" i="3"/>
  <c r="S76" i="3"/>
  <c r="S91" i="3"/>
  <c r="X46" i="3"/>
  <c r="S71" i="3"/>
  <c r="S81" i="3"/>
  <c r="S72" i="3"/>
  <c r="X50" i="3"/>
  <c r="X38" i="3"/>
  <c r="S44" i="3"/>
  <c r="S73" i="3"/>
  <c r="S78" i="3"/>
  <c r="S82" i="3"/>
  <c r="S83" i="3"/>
  <c r="J135" i="3"/>
  <c r="X54" i="3"/>
  <c r="S55" i="3"/>
  <c r="S74" i="3"/>
  <c r="S77" i="3"/>
  <c r="X58" i="3"/>
  <c r="X88" i="3"/>
  <c r="AI9" i="3"/>
  <c r="AN9" i="3"/>
  <c r="J9" i="3"/>
  <c r="O9" i="3"/>
  <c r="AM37" i="3"/>
  <c r="N37" i="3"/>
  <c r="X39" i="3"/>
  <c r="S37" i="3"/>
  <c r="X41" i="3"/>
  <c r="S41" i="3"/>
  <c r="AC37" i="3"/>
  <c r="C4" i="5"/>
  <c r="F2" i="8"/>
  <c r="C4" i="4"/>
  <c r="AH37" i="3"/>
  <c r="S43" i="3"/>
  <c r="I139" i="3"/>
  <c r="X93" i="3"/>
  <c r="X80" i="3"/>
  <c r="S90" i="3"/>
  <c r="S79" i="3"/>
  <c r="X84" i="3"/>
  <c r="S94" i="3"/>
  <c r="S45" i="3"/>
  <c r="S49" i="3"/>
  <c r="S53" i="3"/>
  <c r="S85" i="3"/>
  <c r="X92" i="3"/>
  <c r="C15" i="10" l="1"/>
  <c r="E17" i="9"/>
  <c r="E19" i="9"/>
  <c r="C17" i="10"/>
  <c r="C11" i="10"/>
  <c r="E13" i="9"/>
  <c r="Y12" i="3"/>
  <c r="W12" i="3" s="1"/>
  <c r="D10" i="28"/>
  <c r="E10" i="28" s="1"/>
  <c r="Y14" i="3"/>
  <c r="W14" i="3" s="1"/>
  <c r="D12" i="28"/>
  <c r="E12" i="28" s="1"/>
  <c r="AH31" i="3"/>
  <c r="D29" i="30" s="1"/>
  <c r="E29" i="30" s="1"/>
  <c r="C16" i="10"/>
  <c r="E18" i="9"/>
  <c r="F42" i="25"/>
  <c r="J42" i="25" s="1"/>
  <c r="G43" i="25" s="1"/>
  <c r="D48" i="25"/>
  <c r="B48" i="25" s="1"/>
  <c r="H47" i="25"/>
  <c r="D9" i="13"/>
  <c r="E9" i="13" s="1"/>
  <c r="C13" i="10"/>
  <c r="E15" i="9"/>
  <c r="D8" i="13"/>
  <c r="E8" i="13" s="1"/>
  <c r="E14" i="9"/>
  <c r="C12" i="10"/>
  <c r="D10" i="13"/>
  <c r="E10" i="13" s="1"/>
  <c r="C14" i="10"/>
  <c r="E16" i="9"/>
  <c r="I6" i="4"/>
  <c r="L6" i="4" s="1"/>
  <c r="O6" i="4" s="1"/>
  <c r="R6" i="4" s="1"/>
  <c r="U6" i="4" s="1"/>
  <c r="X6" i="4" s="1"/>
  <c r="AA6" i="4" s="1"/>
  <c r="AI14" i="3"/>
  <c r="AG14" i="3" s="1"/>
  <c r="D12" i="30"/>
  <c r="E12" i="30" s="1"/>
  <c r="F105" i="12"/>
  <c r="G105" i="12" s="1"/>
  <c r="F103" i="12"/>
  <c r="F86" i="12"/>
  <c r="J6" i="13"/>
  <c r="J117" i="13" s="1"/>
  <c r="P11" i="4"/>
  <c r="Q11" i="4"/>
  <c r="O11" i="4"/>
  <c r="T14" i="3"/>
  <c r="R14" i="3" s="1"/>
  <c r="X31" i="3"/>
  <c r="D29" i="28" s="1"/>
  <c r="E29" i="28" s="1"/>
  <c r="O10" i="3"/>
  <c r="M10" i="3" s="1"/>
  <c r="J12" i="3"/>
  <c r="H12" i="3" s="1"/>
  <c r="T11" i="3"/>
  <c r="R11" i="3" s="1"/>
  <c r="J15" i="3"/>
  <c r="H15" i="3" s="1"/>
  <c r="Y15" i="3"/>
  <c r="W15" i="3" s="1"/>
  <c r="T13" i="3"/>
  <c r="R13" i="3" s="1"/>
  <c r="AN15" i="3"/>
  <c r="AL15" i="3" s="1"/>
  <c r="AD13" i="3"/>
  <c r="AB13" i="3" s="1"/>
  <c r="AN14" i="3"/>
  <c r="AL14" i="3" s="1"/>
  <c r="T12" i="3"/>
  <c r="R12" i="3" s="1"/>
  <c r="Y13" i="3"/>
  <c r="W13" i="3" s="1"/>
  <c r="O15" i="3"/>
  <c r="M15" i="3" s="1"/>
  <c r="Y11" i="3"/>
  <c r="W11" i="3" s="1"/>
  <c r="O12" i="3"/>
  <c r="M12" i="3" s="1"/>
  <c r="J10" i="3"/>
  <c r="H10" i="3" s="1"/>
  <c r="T15" i="3"/>
  <c r="R15" i="3" s="1"/>
  <c r="AD10" i="3"/>
  <c r="AB10" i="3" s="1"/>
  <c r="AN13" i="3"/>
  <c r="AL13" i="3" s="1"/>
  <c r="J14" i="3"/>
  <c r="H14" i="3" s="1"/>
  <c r="Y9" i="3"/>
  <c r="AD15" i="3"/>
  <c r="AB15" i="3" s="1"/>
  <c r="J13" i="3"/>
  <c r="H13" i="3" s="1"/>
  <c r="O13" i="3"/>
  <c r="M13" i="3" s="1"/>
  <c r="T9" i="3"/>
  <c r="R9" i="3" s="1"/>
  <c r="AN10" i="3"/>
  <c r="AL10" i="3" s="1"/>
  <c r="S31" i="3"/>
  <c r="D29" i="27" s="1"/>
  <c r="E29" i="27" s="1"/>
  <c r="D12" i="26"/>
  <c r="E12" i="26" s="1"/>
  <c r="J11" i="3"/>
  <c r="H11" i="3" s="1"/>
  <c r="O11" i="3"/>
  <c r="M11" i="3" s="1"/>
  <c r="O14" i="3"/>
  <c r="M14" i="3" s="1"/>
  <c r="N31" i="3"/>
  <c r="D29" i="26" s="1"/>
  <c r="E29" i="26" s="1"/>
  <c r="AD9" i="3"/>
  <c r="AB9" i="3" s="1"/>
  <c r="Y10" i="3"/>
  <c r="W10" i="3" s="1"/>
  <c r="I31" i="3"/>
  <c r="D29" i="13" s="1"/>
  <c r="E29" i="13" s="1"/>
  <c r="D9" i="31"/>
  <c r="E9" i="31" s="1"/>
  <c r="D10" i="31"/>
  <c r="E10" i="31" s="1"/>
  <c r="D8" i="27"/>
  <c r="E8" i="27" s="1"/>
  <c r="D9" i="29"/>
  <c r="E9" i="29" s="1"/>
  <c r="D10" i="29"/>
  <c r="E10" i="29" s="1"/>
  <c r="D12" i="29"/>
  <c r="E12" i="29" s="1"/>
  <c r="AM31" i="3"/>
  <c r="D29" i="31" s="1"/>
  <c r="E29" i="31" s="1"/>
  <c r="AC31" i="3"/>
  <c r="D29" i="29" s="1"/>
  <c r="E29" i="29" s="1"/>
  <c r="T10" i="3"/>
  <c r="R10" i="3" s="1"/>
  <c r="C78" i="5"/>
  <c r="C64" i="5"/>
  <c r="C61" i="5"/>
  <c r="C47" i="5"/>
  <c r="C40" i="5"/>
  <c r="C75" i="5"/>
  <c r="C79" i="5"/>
  <c r="C65" i="5"/>
  <c r="C57" i="5"/>
  <c r="C48" i="5"/>
  <c r="C41" i="5"/>
  <c r="C52" i="5"/>
  <c r="C49" i="5"/>
  <c r="C42" i="5"/>
  <c r="C58" i="5"/>
  <c r="C70" i="5"/>
  <c r="C67" i="5"/>
  <c r="C53" i="5"/>
  <c r="C45" i="5"/>
  <c r="C43" i="5"/>
  <c r="C71" i="5"/>
  <c r="C63" i="5"/>
  <c r="C54" i="5"/>
  <c r="C36" i="5"/>
  <c r="C35" i="5"/>
  <c r="C72" i="5"/>
  <c r="C76" i="5"/>
  <c r="C73" i="5"/>
  <c r="C59" i="5"/>
  <c r="C51" i="5"/>
  <c r="C38" i="5"/>
  <c r="C55" i="5"/>
  <c r="C77" i="5"/>
  <c r="C69" i="5"/>
  <c r="C60" i="5"/>
  <c r="C46" i="5"/>
  <c r="C39" i="5"/>
  <c r="C66" i="5"/>
  <c r="C37" i="5"/>
  <c r="C98" i="4"/>
  <c r="C91" i="4"/>
  <c r="C84" i="4"/>
  <c r="C77" i="4"/>
  <c r="C66" i="4"/>
  <c r="C51" i="4"/>
  <c r="C68" i="4"/>
  <c r="C81" i="4"/>
  <c r="C99" i="4"/>
  <c r="C92" i="4"/>
  <c r="C85" i="4"/>
  <c r="C71" i="4"/>
  <c r="C67" i="4"/>
  <c r="C52" i="4"/>
  <c r="C79" i="4"/>
  <c r="C35" i="4"/>
  <c r="C100" i="4"/>
  <c r="C93" i="4"/>
  <c r="C60" i="4"/>
  <c r="C53" i="4"/>
  <c r="C101" i="4"/>
  <c r="C87" i="4"/>
  <c r="C72" i="4"/>
  <c r="C61" i="4"/>
  <c r="C69" i="4"/>
  <c r="C54" i="4"/>
  <c r="C36" i="4"/>
  <c r="C95" i="4"/>
  <c r="C80" i="4"/>
  <c r="C73" i="4"/>
  <c r="C62" i="4"/>
  <c r="C59" i="4"/>
  <c r="C55" i="4"/>
  <c r="C88" i="4"/>
  <c r="C56" i="4"/>
  <c r="C74" i="4"/>
  <c r="C63" i="4"/>
  <c r="C48" i="4"/>
  <c r="C96" i="4"/>
  <c r="C89" i="4"/>
  <c r="C82" i="4"/>
  <c r="C75" i="4"/>
  <c r="C64" i="4"/>
  <c r="C49" i="4"/>
  <c r="C57" i="4"/>
  <c r="C97" i="4"/>
  <c r="C90" i="4"/>
  <c r="C83" i="4"/>
  <c r="C76" i="4"/>
  <c r="C65" i="4"/>
  <c r="C50" i="4"/>
  <c r="C47" i="4"/>
  <c r="G11" i="5"/>
  <c r="N65" i="5"/>
  <c r="N63" i="5"/>
  <c r="M71" i="5"/>
  <c r="N79" i="5"/>
  <c r="M70" i="5"/>
  <c r="N73" i="5"/>
  <c r="N78" i="5"/>
  <c r="N69" i="5"/>
  <c r="N77" i="5"/>
  <c r="M67" i="5"/>
  <c r="N66" i="5"/>
  <c r="N64" i="5"/>
  <c r="M11" i="5"/>
  <c r="N11" i="5"/>
  <c r="N75" i="5"/>
  <c r="N72" i="5"/>
  <c r="L63" i="5"/>
  <c r="M72" i="5"/>
  <c r="N76" i="5"/>
  <c r="M66" i="5"/>
  <c r="M73" i="5"/>
  <c r="C42" i="25"/>
  <c r="D7" i="20"/>
  <c r="I153" i="3"/>
  <c r="D102" i="27" s="1"/>
  <c r="E102" i="27" s="1"/>
  <c r="I117" i="3"/>
  <c r="D102" i="13" s="1"/>
  <c r="E102" i="13" s="1"/>
  <c r="H36" i="5"/>
  <c r="M39" i="5"/>
  <c r="J37" i="5"/>
  <c r="J38" i="5"/>
  <c r="L41" i="5"/>
  <c r="L40" i="5"/>
  <c r="C27" i="5"/>
  <c r="J27" i="5" s="1"/>
  <c r="C28" i="5"/>
  <c r="J28" i="5" s="1"/>
  <c r="C29" i="5"/>
  <c r="K29" i="5" s="1"/>
  <c r="C26" i="5"/>
  <c r="G26" i="5" s="1"/>
  <c r="AM67" i="3"/>
  <c r="D69" i="31" s="1"/>
  <c r="N67" i="3"/>
  <c r="D69" i="26" s="1"/>
  <c r="AH67" i="3"/>
  <c r="D69" i="30" s="1"/>
  <c r="I67" i="3"/>
  <c r="D69" i="13" s="1"/>
  <c r="E69" i="13" s="1"/>
  <c r="AC67" i="3"/>
  <c r="D69" i="29" s="1"/>
  <c r="S95" i="3"/>
  <c r="D99" i="27" s="1"/>
  <c r="E99" i="27" s="1"/>
  <c r="X72" i="3"/>
  <c r="X95" i="3" s="1"/>
  <c r="D99" i="28" s="1"/>
  <c r="E99" i="28" s="1"/>
  <c r="Y95" i="3"/>
  <c r="S67" i="3"/>
  <c r="D69" i="27" s="1"/>
  <c r="E69" i="27" s="1"/>
  <c r="X42" i="3"/>
  <c r="X67" i="3" s="1"/>
  <c r="D69" i="28" s="1"/>
  <c r="E69" i="28" s="1"/>
  <c r="Y67" i="3"/>
  <c r="H13" i="5"/>
  <c r="M10" i="5"/>
  <c r="H14" i="5"/>
  <c r="J15" i="5"/>
  <c r="K17" i="5"/>
  <c r="N16" i="5"/>
  <c r="L18" i="5"/>
  <c r="L11" i="5"/>
  <c r="M19" i="5"/>
  <c r="N12" i="5"/>
  <c r="H9" i="3"/>
  <c r="C43" i="4"/>
  <c r="C42" i="4"/>
  <c r="C41" i="4"/>
  <c r="C40" i="4"/>
  <c r="C39" i="4"/>
  <c r="C38" i="4"/>
  <c r="C37" i="4"/>
  <c r="M9" i="3"/>
  <c r="AL9" i="3"/>
  <c r="L53" i="5"/>
  <c r="M49" i="5"/>
  <c r="N48" i="5"/>
  <c r="K47" i="5"/>
  <c r="J46" i="5"/>
  <c r="J45" i="5"/>
  <c r="K61" i="5"/>
  <c r="M57" i="5"/>
  <c r="J54" i="5"/>
  <c r="C30" i="5"/>
  <c r="N30" i="5" s="1"/>
  <c r="L20" i="5"/>
  <c r="K55" i="5"/>
  <c r="M58" i="5"/>
  <c r="J43" i="5"/>
  <c r="C33" i="5"/>
  <c r="G33" i="5" s="1"/>
  <c r="C25" i="5"/>
  <c r="H42" i="5"/>
  <c r="N59" i="5"/>
  <c r="C32" i="5"/>
  <c r="J32" i="5" s="1"/>
  <c r="J22" i="5"/>
  <c r="J51" i="5"/>
  <c r="M60" i="5"/>
  <c r="L52" i="5"/>
  <c r="N35" i="5"/>
  <c r="C31" i="5"/>
  <c r="I31" i="5" s="1"/>
  <c r="K21" i="5"/>
  <c r="AG9" i="3"/>
  <c r="AI31" i="3" l="1"/>
  <c r="AG31" i="3"/>
  <c r="D35" i="30" s="1"/>
  <c r="E35" i="30" s="1"/>
  <c r="D49" i="25"/>
  <c r="B49" i="25" s="1"/>
  <c r="H48" i="25"/>
  <c r="F43" i="25"/>
  <c r="J43" i="25" s="1"/>
  <c r="G44" i="25" s="1"/>
  <c r="D105" i="31"/>
  <c r="E105" i="31" s="1"/>
  <c r="E69" i="31"/>
  <c r="D105" i="29"/>
  <c r="E69" i="29"/>
  <c r="D105" i="30"/>
  <c r="E105" i="30" s="1"/>
  <c r="E69" i="30"/>
  <c r="D105" i="26"/>
  <c r="E105" i="26" s="1"/>
  <c r="E69" i="26"/>
  <c r="K6" i="13"/>
  <c r="K117" i="13" s="1"/>
  <c r="I20" i="4"/>
  <c r="J20" i="4" s="1"/>
  <c r="K20" i="4" s="1"/>
  <c r="I19" i="4"/>
  <c r="I21" i="4"/>
  <c r="J21" i="4" s="1"/>
  <c r="K21" i="4" s="1"/>
  <c r="I17" i="4"/>
  <c r="I18" i="4"/>
  <c r="I10" i="4"/>
  <c r="J10" i="4" s="1"/>
  <c r="K10" i="4" s="1"/>
  <c r="I14" i="4"/>
  <c r="J14" i="4" s="1"/>
  <c r="K14" i="4" s="1"/>
  <c r="I15" i="4"/>
  <c r="J15" i="4" s="1"/>
  <c r="K15" i="4" s="1"/>
  <c r="I12" i="4"/>
  <c r="I13" i="4"/>
  <c r="J13" i="4" s="1"/>
  <c r="K13" i="4" s="1"/>
  <c r="M13" i="4" s="1"/>
  <c r="L13" i="4" s="1"/>
  <c r="N13" i="4" s="1"/>
  <c r="I16" i="4"/>
  <c r="J16" i="4" s="1"/>
  <c r="K16" i="4" s="1"/>
  <c r="S11" i="4"/>
  <c r="T11" i="4"/>
  <c r="R11" i="4"/>
  <c r="W9" i="3"/>
  <c r="W31" i="3" s="1"/>
  <c r="D35" i="28" s="1"/>
  <c r="E35" i="28" s="1"/>
  <c r="Y31" i="3"/>
  <c r="R31" i="3"/>
  <c r="D35" i="27" s="1"/>
  <c r="E35" i="27" s="1"/>
  <c r="T31" i="3"/>
  <c r="AN31" i="3"/>
  <c r="AL31" i="3"/>
  <c r="D35" i="31" s="1"/>
  <c r="E35" i="31" s="1"/>
  <c r="J31" i="3"/>
  <c r="D36" i="13" s="1"/>
  <c r="H31" i="3"/>
  <c r="D35" i="13" s="1"/>
  <c r="E35" i="13" s="1"/>
  <c r="AB31" i="3"/>
  <c r="D35" i="29" s="1"/>
  <c r="E35" i="29" s="1"/>
  <c r="AD31" i="3"/>
  <c r="M31" i="3"/>
  <c r="D35" i="26" s="1"/>
  <c r="E35" i="26" s="1"/>
  <c r="O31" i="3"/>
  <c r="J25" i="5"/>
  <c r="L67" i="5"/>
  <c r="D105" i="28"/>
  <c r="E105" i="28" s="1"/>
  <c r="M63" i="5"/>
  <c r="D105" i="27"/>
  <c r="E105" i="27" s="1"/>
  <c r="N71" i="5"/>
  <c r="N67" i="5"/>
  <c r="L19" i="5"/>
  <c r="N49" i="5"/>
  <c r="L65" i="5"/>
  <c r="M65" i="5"/>
  <c r="L46" i="5"/>
  <c r="M26" i="5"/>
  <c r="L55" i="5"/>
  <c r="J52" i="5"/>
  <c r="N26" i="5"/>
  <c r="L66" i="5"/>
  <c r="J21" i="5"/>
  <c r="M46" i="5"/>
  <c r="I30" i="5"/>
  <c r="H30" i="5"/>
  <c r="L59" i="5"/>
  <c r="K49" i="5"/>
  <c r="I33" i="5"/>
  <c r="H17" i="5"/>
  <c r="L64" i="5"/>
  <c r="M33" i="5"/>
  <c r="M17" i="5"/>
  <c r="N22" i="5"/>
  <c r="N28" i="5"/>
  <c r="K35" i="5"/>
  <c r="K16" i="5"/>
  <c r="N38" i="5"/>
  <c r="I45" i="5"/>
  <c r="I46" i="5"/>
  <c r="M55" i="5"/>
  <c r="M21" i="5"/>
  <c r="N13" i="5"/>
  <c r="K40" i="5"/>
  <c r="I18" i="5"/>
  <c r="M64" i="5"/>
  <c r="G22" i="5"/>
  <c r="N47" i="5"/>
  <c r="M61" i="5"/>
  <c r="M51" i="5"/>
  <c r="M14" i="5"/>
  <c r="L17" i="5"/>
  <c r="I38" i="5"/>
  <c r="I42" i="5"/>
  <c r="K53" i="5"/>
  <c r="N70" i="5"/>
  <c r="K26" i="5"/>
  <c r="K39" i="5"/>
  <c r="N58" i="5"/>
  <c r="L57" i="5"/>
  <c r="I17" i="5"/>
  <c r="H16" i="5"/>
  <c r="L26" i="5"/>
  <c r="H39" i="5"/>
  <c r="N43" i="5"/>
  <c r="M18" i="5"/>
  <c r="L32" i="5"/>
  <c r="G12" i="5"/>
  <c r="L15" i="5"/>
  <c r="I15" i="5"/>
  <c r="J20" i="5"/>
  <c r="M15" i="5"/>
  <c r="N29" i="5"/>
  <c r="H37" i="5"/>
  <c r="L37" i="5"/>
  <c r="K22" i="5"/>
  <c r="N54" i="5"/>
  <c r="H25" i="5"/>
  <c r="K60" i="5"/>
  <c r="H22" i="5"/>
  <c r="N52" i="5"/>
  <c r="I32" i="5"/>
  <c r="M69" i="5"/>
  <c r="M45" i="5"/>
  <c r="H21" i="5"/>
  <c r="N55" i="5"/>
  <c r="H31" i="5"/>
  <c r="N61" i="5"/>
  <c r="K57" i="5"/>
  <c r="M59" i="5"/>
  <c r="M35" i="5"/>
  <c r="L51" i="5"/>
  <c r="L49" i="5"/>
  <c r="J47" i="5"/>
  <c r="N51" i="5"/>
  <c r="G20" i="5"/>
  <c r="G18" i="5"/>
  <c r="H10" i="5"/>
  <c r="N17" i="5"/>
  <c r="I12" i="5"/>
  <c r="J13" i="5"/>
  <c r="L22" i="5"/>
  <c r="J17" i="5"/>
  <c r="N10" i="5"/>
  <c r="G13" i="5"/>
  <c r="G16" i="5"/>
  <c r="H29" i="5"/>
  <c r="J29" i="5"/>
  <c r="K27" i="5"/>
  <c r="L29" i="5"/>
  <c r="N40" i="5"/>
  <c r="I36" i="5"/>
  <c r="M38" i="5"/>
  <c r="H40" i="5"/>
  <c r="H26" i="5"/>
  <c r="K58" i="5"/>
  <c r="G32" i="5"/>
  <c r="M53" i="5"/>
  <c r="L54" i="5"/>
  <c r="M29" i="5"/>
  <c r="J49" i="5"/>
  <c r="I49" i="5"/>
  <c r="M52" i="5"/>
  <c r="L60" i="5"/>
  <c r="L35" i="5"/>
  <c r="G31" i="5"/>
  <c r="L30" i="5"/>
  <c r="I35" i="5"/>
  <c r="L48" i="5"/>
  <c r="K30" i="5"/>
  <c r="K46" i="5"/>
  <c r="K32" i="5"/>
  <c r="M48" i="5"/>
  <c r="M43" i="5"/>
  <c r="N57" i="5"/>
  <c r="M47" i="5"/>
  <c r="L31" i="5"/>
  <c r="L58" i="5"/>
  <c r="I10" i="5"/>
  <c r="H20" i="5"/>
  <c r="H19" i="5"/>
  <c r="K15" i="5"/>
  <c r="I13" i="5"/>
  <c r="M16" i="5"/>
  <c r="K12" i="5"/>
  <c r="N20" i="5"/>
  <c r="K20" i="5"/>
  <c r="M13" i="5"/>
  <c r="G10" i="5"/>
  <c r="J19" i="5"/>
  <c r="L27" i="5"/>
  <c r="N27" i="5"/>
  <c r="M28" i="5"/>
  <c r="N36" i="5"/>
  <c r="I37" i="5"/>
  <c r="J39" i="5"/>
  <c r="I39" i="5"/>
  <c r="L39" i="5"/>
  <c r="K52" i="5"/>
  <c r="J48" i="5"/>
  <c r="M54" i="5"/>
  <c r="L42" i="5"/>
  <c r="J55" i="5"/>
  <c r="N45" i="5"/>
  <c r="K45" i="5"/>
  <c r="G21" i="5"/>
  <c r="J53" i="5"/>
  <c r="I21" i="5"/>
  <c r="H32" i="5"/>
  <c r="H33" i="5"/>
  <c r="K43" i="5"/>
  <c r="L61" i="5"/>
  <c r="M41" i="5"/>
  <c r="J41" i="5"/>
  <c r="K51" i="5"/>
  <c r="J31" i="5"/>
  <c r="L33" i="5"/>
  <c r="G19" i="5"/>
  <c r="J12" i="5"/>
  <c r="J14" i="5"/>
  <c r="H18" i="5"/>
  <c r="L14" i="5"/>
  <c r="K18" i="5"/>
  <c r="K13" i="5"/>
  <c r="K14" i="5"/>
  <c r="M22" i="5"/>
  <c r="N15" i="5"/>
  <c r="K10" i="5"/>
  <c r="M20" i="5"/>
  <c r="I29" i="5"/>
  <c r="I26" i="5"/>
  <c r="G28" i="5"/>
  <c r="J36" i="5"/>
  <c r="N39" i="5"/>
  <c r="M40" i="5"/>
  <c r="L36" i="5"/>
  <c r="K37" i="5"/>
  <c r="I48" i="5"/>
  <c r="K48" i="5"/>
  <c r="L10" i="5"/>
  <c r="M12" i="5"/>
  <c r="M37" i="5"/>
  <c r="J35" i="5"/>
  <c r="N31" i="5"/>
  <c r="J42" i="5"/>
  <c r="N60" i="5"/>
  <c r="I22" i="5"/>
  <c r="N53" i="5"/>
  <c r="K33" i="5"/>
  <c r="H43" i="5"/>
  <c r="K41" i="5"/>
  <c r="N46" i="5"/>
  <c r="N33" i="5"/>
  <c r="K54" i="5"/>
  <c r="M32" i="5"/>
  <c r="K31" i="5"/>
  <c r="M31" i="5"/>
  <c r="I41" i="5"/>
  <c r="G17" i="5"/>
  <c r="J16" i="5"/>
  <c r="J10" i="5"/>
  <c r="I16" i="5"/>
  <c r="L16" i="5"/>
  <c r="N19" i="5"/>
  <c r="N14" i="5"/>
  <c r="L21" i="5"/>
  <c r="I14" i="5"/>
  <c r="L13" i="5"/>
  <c r="G29" i="5"/>
  <c r="M27" i="5"/>
  <c r="H27" i="5"/>
  <c r="K28" i="5"/>
  <c r="J40" i="5"/>
  <c r="K38" i="5"/>
  <c r="L38" i="5"/>
  <c r="N37" i="5"/>
  <c r="L43" i="5"/>
  <c r="J30" i="5"/>
  <c r="N32" i="5"/>
  <c r="N41" i="5"/>
  <c r="G15" i="5"/>
  <c r="G30" i="5"/>
  <c r="I43" i="5"/>
  <c r="L45" i="5"/>
  <c r="N42" i="5"/>
  <c r="H35" i="5"/>
  <c r="M30" i="5"/>
  <c r="H41" i="5"/>
  <c r="L47" i="5"/>
  <c r="H12" i="5"/>
  <c r="G14" i="5"/>
  <c r="J11" i="5"/>
  <c r="I19" i="5"/>
  <c r="J18" i="5"/>
  <c r="N21" i="5"/>
  <c r="K19" i="5"/>
  <c r="N18" i="5"/>
  <c r="K11" i="5"/>
  <c r="J26" i="5"/>
  <c r="I27" i="5"/>
  <c r="I28" i="5"/>
  <c r="I40" i="5"/>
  <c r="M36" i="5"/>
  <c r="K36" i="5"/>
  <c r="G25" i="5"/>
  <c r="H15" i="5"/>
  <c r="J33" i="5"/>
  <c r="K42" i="5"/>
  <c r="M42" i="5"/>
  <c r="K59" i="5"/>
  <c r="I47" i="5"/>
  <c r="I11" i="5"/>
  <c r="H11" i="5"/>
  <c r="I20" i="5"/>
  <c r="L12" i="5"/>
  <c r="L28" i="5"/>
  <c r="H28" i="5"/>
  <c r="H38" i="5"/>
  <c r="I35" i="25"/>
  <c r="K35" i="25"/>
  <c r="C43" i="25"/>
  <c r="I38" i="4"/>
  <c r="K38" i="4" s="1"/>
  <c r="I37" i="4"/>
  <c r="K37" i="4" s="1"/>
  <c r="I39" i="4"/>
  <c r="K39" i="4" s="1"/>
  <c r="I36" i="4"/>
  <c r="K36" i="4" s="1"/>
  <c r="I41" i="4"/>
  <c r="K41" i="4" s="1"/>
  <c r="I43" i="4"/>
  <c r="K43" i="4" s="1"/>
  <c r="I35" i="4"/>
  <c r="I42" i="4"/>
  <c r="K42" i="4" s="1"/>
  <c r="I40" i="4"/>
  <c r="K40" i="4" s="1"/>
  <c r="L25" i="5"/>
  <c r="I25" i="5"/>
  <c r="K25" i="5"/>
  <c r="N25" i="5"/>
  <c r="M25" i="5"/>
  <c r="L35" i="4"/>
  <c r="D36" i="31" l="1"/>
  <c r="E36" i="31" s="1"/>
  <c r="D36" i="30"/>
  <c r="E36" i="30" s="1"/>
  <c r="D36" i="28"/>
  <c r="E36" i="28" s="1"/>
  <c r="D36" i="27"/>
  <c r="E36" i="27" s="1"/>
  <c r="D36" i="26"/>
  <c r="E36" i="26" s="1"/>
  <c r="D36" i="29"/>
  <c r="E36" i="29" s="1"/>
  <c r="F44" i="25"/>
  <c r="J44" i="25" s="1"/>
  <c r="G45" i="25" s="1"/>
  <c r="D50" i="25"/>
  <c r="B50" i="25" s="1"/>
  <c r="H49" i="25"/>
  <c r="N37" i="4"/>
  <c r="E36" i="13"/>
  <c r="E105" i="29"/>
  <c r="L6" i="13"/>
  <c r="L117" i="13" s="1"/>
  <c r="E7" i="20"/>
  <c r="M15" i="4"/>
  <c r="L15" i="4"/>
  <c r="N15" i="4" s="1"/>
  <c r="M14" i="4"/>
  <c r="L14" i="4"/>
  <c r="N14" i="4"/>
  <c r="M10" i="4"/>
  <c r="L10" i="4"/>
  <c r="N10" i="4"/>
  <c r="J18" i="4"/>
  <c r="K18" i="4" s="1"/>
  <c r="J17" i="4"/>
  <c r="K17" i="4" s="1"/>
  <c r="L26" i="4"/>
  <c r="N26" i="4" s="1"/>
  <c r="P26" i="4" s="1"/>
  <c r="L23" i="4"/>
  <c r="N23" i="4" s="1"/>
  <c r="P23" i="4" s="1"/>
  <c r="L30" i="4"/>
  <c r="N30" i="4" s="1"/>
  <c r="P30" i="4" s="1"/>
  <c r="L28" i="4"/>
  <c r="N28" i="4" s="1"/>
  <c r="P28" i="4" s="1"/>
  <c r="L25" i="4"/>
  <c r="N25" i="4" s="1"/>
  <c r="P25" i="4" s="1"/>
  <c r="L24" i="4"/>
  <c r="N24" i="4" s="1"/>
  <c r="P24" i="4" s="1"/>
  <c r="L22" i="4"/>
  <c r="N22" i="4" s="1"/>
  <c r="P22" i="4" s="1"/>
  <c r="L29" i="4"/>
  <c r="N29" i="4" s="1"/>
  <c r="P29" i="4" s="1"/>
  <c r="L27" i="4"/>
  <c r="N27" i="4" s="1"/>
  <c r="P27" i="4" s="1"/>
  <c r="L31" i="4"/>
  <c r="N31" i="4" s="1"/>
  <c r="L32" i="4"/>
  <c r="N32" i="4" s="1"/>
  <c r="M16" i="4"/>
  <c r="L16" i="4"/>
  <c r="N16" i="4" s="1"/>
  <c r="M21" i="4"/>
  <c r="L21" i="4"/>
  <c r="N21" i="4" s="1"/>
  <c r="P13" i="4"/>
  <c r="Q13" i="4"/>
  <c r="O13" i="4"/>
  <c r="K19" i="4"/>
  <c r="J19" i="4"/>
  <c r="K12" i="4"/>
  <c r="J12" i="4"/>
  <c r="M20" i="4"/>
  <c r="L20" i="4"/>
  <c r="N20" i="4" s="1"/>
  <c r="V11" i="4"/>
  <c r="U11" i="4"/>
  <c r="W11" i="4"/>
  <c r="K35" i="4"/>
  <c r="K46" i="4" s="1"/>
  <c r="I46" i="4"/>
  <c r="M84" i="5"/>
  <c r="N84" i="5"/>
  <c r="J84" i="5"/>
  <c r="L84" i="5"/>
  <c r="H84" i="5"/>
  <c r="K84" i="5"/>
  <c r="I84" i="5"/>
  <c r="G84" i="5"/>
  <c r="I33" i="4"/>
  <c r="E35" i="25"/>
  <c r="C44" i="25"/>
  <c r="L49" i="4"/>
  <c r="N49" i="4" s="1"/>
  <c r="Q49" i="4" s="1"/>
  <c r="T49" i="4" s="1"/>
  <c r="W49" i="4" s="1"/>
  <c r="Z49" i="4" s="1"/>
  <c r="AC49" i="4" s="1"/>
  <c r="L37" i="4"/>
  <c r="M37" i="4" s="1"/>
  <c r="L48" i="4"/>
  <c r="N48" i="4" s="1"/>
  <c r="L36" i="4"/>
  <c r="M36" i="4" s="1"/>
  <c r="L39" i="4"/>
  <c r="M39" i="4" s="1"/>
  <c r="L55" i="4"/>
  <c r="N55" i="4" s="1"/>
  <c r="L47" i="4"/>
  <c r="L43" i="4"/>
  <c r="M43" i="4" s="1"/>
  <c r="L50" i="4"/>
  <c r="N50" i="4" s="1"/>
  <c r="L54" i="4"/>
  <c r="N54" i="4" s="1"/>
  <c r="L42" i="4"/>
  <c r="M42" i="4" s="1"/>
  <c r="L52" i="4"/>
  <c r="N52" i="4" s="1"/>
  <c r="L40" i="4"/>
  <c r="M40" i="4" s="1"/>
  <c r="L38" i="4"/>
  <c r="M38" i="4" s="1"/>
  <c r="L53" i="4"/>
  <c r="N53" i="4" s="1"/>
  <c r="L41" i="4"/>
  <c r="M41" i="4" s="1"/>
  <c r="L51" i="4"/>
  <c r="N51" i="4" s="1"/>
  <c r="C105" i="10" l="1"/>
  <c r="F45" i="25"/>
  <c r="J45" i="25" s="1"/>
  <c r="G46" i="25" s="1"/>
  <c r="D51" i="25"/>
  <c r="B51" i="25" s="1"/>
  <c r="H50" i="25"/>
  <c r="M6" i="13"/>
  <c r="M117" i="13" s="1"/>
  <c r="F7" i="20"/>
  <c r="M17" i="4"/>
  <c r="L17" i="4"/>
  <c r="N17" i="4" s="1"/>
  <c r="M18" i="4"/>
  <c r="L18" i="4"/>
  <c r="N18" i="4" s="1"/>
  <c r="O30" i="4"/>
  <c r="Q30" i="4"/>
  <c r="S30" i="4" s="1"/>
  <c r="P10" i="4"/>
  <c r="O10" i="4"/>
  <c r="Q10" i="4" s="1"/>
  <c r="Q31" i="4"/>
  <c r="O31" i="4"/>
  <c r="O23" i="4"/>
  <c r="Q23" i="4" s="1"/>
  <c r="S23" i="4" s="1"/>
  <c r="S13" i="4"/>
  <c r="R13" i="4"/>
  <c r="T13" i="4"/>
  <c r="O27" i="4"/>
  <c r="Q27" i="4"/>
  <c r="S27" i="4" s="1"/>
  <c r="O26" i="4"/>
  <c r="Q26" i="4" s="1"/>
  <c r="S26" i="4" s="1"/>
  <c r="P20" i="4"/>
  <c r="O20" i="4"/>
  <c r="Q20" i="4" s="1"/>
  <c r="O29" i="4"/>
  <c r="Q29" i="4" s="1"/>
  <c r="S29" i="4" s="1"/>
  <c r="P14" i="4"/>
  <c r="O14" i="4"/>
  <c r="Q14" i="4" s="1"/>
  <c r="P21" i="4"/>
  <c r="O21" i="4"/>
  <c r="Q21" i="4" s="1"/>
  <c r="O22" i="4"/>
  <c r="Q22" i="4" s="1"/>
  <c r="S22" i="4" s="1"/>
  <c r="M19" i="4"/>
  <c r="L19" i="4"/>
  <c r="N19" i="4" s="1"/>
  <c r="O24" i="4"/>
  <c r="Q24" i="4" s="1"/>
  <c r="S24" i="4" s="1"/>
  <c r="Q32" i="4"/>
  <c r="O32" i="4"/>
  <c r="M12" i="4"/>
  <c r="L12" i="4"/>
  <c r="N12" i="4" s="1"/>
  <c r="P16" i="4"/>
  <c r="O16" i="4"/>
  <c r="Q16" i="4" s="1"/>
  <c r="O25" i="4"/>
  <c r="Q25" i="4" s="1"/>
  <c r="S25" i="4" s="1"/>
  <c r="P15" i="4"/>
  <c r="O15" i="4"/>
  <c r="Q15" i="4" s="1"/>
  <c r="O28" i="4"/>
  <c r="Q28" i="4" s="1"/>
  <c r="S28" i="4" s="1"/>
  <c r="Y11" i="4"/>
  <c r="Z11" i="4"/>
  <c r="X11" i="4"/>
  <c r="L46" i="4"/>
  <c r="M35" i="4"/>
  <c r="N47" i="4"/>
  <c r="N58" i="4" s="1"/>
  <c r="L58" i="4"/>
  <c r="I104" i="4"/>
  <c r="D109" i="13" s="1"/>
  <c r="D112" i="13" s="1"/>
  <c r="N42" i="4"/>
  <c r="N36" i="4"/>
  <c r="N41" i="4"/>
  <c r="N40" i="4"/>
  <c r="N43" i="4"/>
  <c r="N38" i="4"/>
  <c r="N39" i="4"/>
  <c r="J33" i="4"/>
  <c r="J104" i="4" s="1"/>
  <c r="C45" i="25"/>
  <c r="O49" i="4"/>
  <c r="P49" i="4" s="1"/>
  <c r="O37" i="4"/>
  <c r="P37" i="4" s="1"/>
  <c r="O61" i="4"/>
  <c r="Q61" i="4" s="1"/>
  <c r="T61" i="4" s="1"/>
  <c r="W61" i="4" s="1"/>
  <c r="Z61" i="4" s="1"/>
  <c r="AC61" i="4" s="1"/>
  <c r="O48" i="4"/>
  <c r="P48" i="4" s="1"/>
  <c r="O36" i="4"/>
  <c r="O60" i="4"/>
  <c r="Q60" i="4" s="1"/>
  <c r="O55" i="4"/>
  <c r="P55" i="4" s="1"/>
  <c r="O47" i="4"/>
  <c r="O43" i="4"/>
  <c r="O35" i="4"/>
  <c r="O67" i="4"/>
  <c r="O59" i="4"/>
  <c r="Q59" i="4" s="1"/>
  <c r="O54" i="4"/>
  <c r="P54" i="4" s="1"/>
  <c r="O42" i="4"/>
  <c r="O51" i="4"/>
  <c r="P51" i="4" s="1"/>
  <c r="O38" i="4"/>
  <c r="O66" i="4"/>
  <c r="Q66" i="4" s="1"/>
  <c r="O53" i="4"/>
  <c r="P53" i="4" s="1"/>
  <c r="O41" i="4"/>
  <c r="O64" i="4"/>
  <c r="Q64" i="4" s="1"/>
  <c r="O39" i="4"/>
  <c r="O63" i="4"/>
  <c r="Q63" i="4" s="1"/>
  <c r="O50" i="4"/>
  <c r="P50" i="4" s="1"/>
  <c r="O65" i="4"/>
  <c r="Q65" i="4" s="1"/>
  <c r="O52" i="4"/>
  <c r="P52" i="4" s="1"/>
  <c r="O40" i="4"/>
  <c r="O62" i="4"/>
  <c r="Q62" i="4" s="1"/>
  <c r="F46" i="25" l="1"/>
  <c r="J46" i="25" s="1"/>
  <c r="G47" i="25" s="1"/>
  <c r="D52" i="25"/>
  <c r="B52" i="25" s="1"/>
  <c r="H51" i="25"/>
  <c r="Q37" i="4"/>
  <c r="E109" i="13"/>
  <c r="E112" i="13"/>
  <c r="N6" i="13"/>
  <c r="N117" i="13" s="1"/>
  <c r="G7" i="20"/>
  <c r="S20" i="4"/>
  <c r="R20" i="4"/>
  <c r="T20" i="4" s="1"/>
  <c r="S16" i="4"/>
  <c r="R16" i="4"/>
  <c r="T16" i="4" s="1"/>
  <c r="P19" i="4"/>
  <c r="Q19" i="4"/>
  <c r="O19" i="4"/>
  <c r="R29" i="4"/>
  <c r="T29" i="4" s="1"/>
  <c r="V29" i="4" s="1"/>
  <c r="S10" i="4"/>
  <c r="R10" i="4"/>
  <c r="T10" i="4"/>
  <c r="V13" i="4"/>
  <c r="W13" i="4"/>
  <c r="U13" i="4"/>
  <c r="R28" i="4"/>
  <c r="T28" i="4" s="1"/>
  <c r="V28" i="4" s="1"/>
  <c r="S15" i="4"/>
  <c r="R15" i="4"/>
  <c r="T15" i="4" s="1"/>
  <c r="S21" i="4"/>
  <c r="R21" i="4"/>
  <c r="T21" i="4" s="1"/>
  <c r="R23" i="4"/>
  <c r="T23" i="4" s="1"/>
  <c r="V23" i="4" s="1"/>
  <c r="P18" i="4"/>
  <c r="O18" i="4"/>
  <c r="Q18" i="4" s="1"/>
  <c r="R22" i="4"/>
  <c r="T22" i="4" s="1"/>
  <c r="V22" i="4" s="1"/>
  <c r="T32" i="4"/>
  <c r="R32" i="4"/>
  <c r="R26" i="4"/>
  <c r="T26" i="4" s="1"/>
  <c r="V26" i="4" s="1"/>
  <c r="S14" i="4"/>
  <c r="R14" i="4"/>
  <c r="T14" i="4" s="1"/>
  <c r="P17" i="4"/>
  <c r="O17" i="4"/>
  <c r="Q17" i="4"/>
  <c r="P12" i="4"/>
  <c r="Q12" i="4" s="1"/>
  <c r="S12" i="4" s="1"/>
  <c r="R12" i="4" s="1"/>
  <c r="T12" i="4" s="1"/>
  <c r="O12" i="4"/>
  <c r="R30" i="4"/>
  <c r="T30" i="4" s="1"/>
  <c r="V30" i="4" s="1"/>
  <c r="R25" i="4"/>
  <c r="T25" i="4" s="1"/>
  <c r="V25" i="4" s="1"/>
  <c r="R24" i="4"/>
  <c r="T24" i="4" s="1"/>
  <c r="V24" i="4" s="1"/>
  <c r="R27" i="4"/>
  <c r="T27" i="4" s="1"/>
  <c r="V27" i="4" s="1"/>
  <c r="R31" i="4"/>
  <c r="T31" i="4"/>
  <c r="AB11" i="4"/>
  <c r="AC11" i="4"/>
  <c r="AA11" i="4"/>
  <c r="O46" i="4"/>
  <c r="N35" i="4"/>
  <c r="N46" i="4" s="1"/>
  <c r="M46" i="4"/>
  <c r="P47" i="4"/>
  <c r="P58" i="4" s="1"/>
  <c r="O58" i="4"/>
  <c r="P39" i="4"/>
  <c r="Q39" i="4" s="1"/>
  <c r="Q67" i="4"/>
  <c r="Q70" i="4" s="1"/>
  <c r="O70" i="4"/>
  <c r="P40" i="4"/>
  <c r="Q40" i="4" s="1"/>
  <c r="P36" i="4"/>
  <c r="Q36" i="4" s="1"/>
  <c r="P43" i="4"/>
  <c r="Q43" i="4" s="1"/>
  <c r="P38" i="4"/>
  <c r="Q38" i="4" s="1"/>
  <c r="P42" i="4"/>
  <c r="Q42" i="4" s="1"/>
  <c r="Q50" i="4"/>
  <c r="Q54" i="4"/>
  <c r="Q55" i="4"/>
  <c r="P41" i="4"/>
  <c r="Q41" i="4" s="1"/>
  <c r="Q47" i="4"/>
  <c r="Q48" i="4"/>
  <c r="Q52" i="4"/>
  <c r="Q53" i="4"/>
  <c r="Q51" i="4"/>
  <c r="K33" i="4"/>
  <c r="K104" i="4" s="1"/>
  <c r="I36" i="25"/>
  <c r="K36" i="25"/>
  <c r="C46" i="25"/>
  <c r="R75" i="4"/>
  <c r="R74" i="4"/>
  <c r="T74" i="4" s="1"/>
  <c r="R60" i="4"/>
  <c r="S60" i="4" s="1"/>
  <c r="R55" i="4"/>
  <c r="R47" i="4"/>
  <c r="R43" i="4"/>
  <c r="R35" i="4"/>
  <c r="R73" i="4"/>
  <c r="T73" i="4" s="1"/>
  <c r="W73" i="4" s="1"/>
  <c r="Z73" i="4" s="1"/>
  <c r="AC73" i="4" s="1"/>
  <c r="R67" i="4"/>
  <c r="R59" i="4"/>
  <c r="S59" i="4" s="1"/>
  <c r="R54" i="4"/>
  <c r="R42" i="4"/>
  <c r="R50" i="4"/>
  <c r="R61" i="4"/>
  <c r="S61" i="4" s="1"/>
  <c r="R48" i="4"/>
  <c r="R72" i="4"/>
  <c r="T72" i="4" s="1"/>
  <c r="R66" i="4"/>
  <c r="S66" i="4" s="1"/>
  <c r="R53" i="4"/>
  <c r="R41" i="4"/>
  <c r="R63" i="4"/>
  <c r="S63" i="4" s="1"/>
  <c r="R38" i="4"/>
  <c r="R62" i="4"/>
  <c r="S62" i="4" s="1"/>
  <c r="R49" i="4"/>
  <c r="S49" i="4" s="1"/>
  <c r="R36" i="4"/>
  <c r="R71" i="4"/>
  <c r="T71" i="4" s="1"/>
  <c r="R65" i="4"/>
  <c r="S65" i="4" s="1"/>
  <c r="R52" i="4"/>
  <c r="R40" i="4"/>
  <c r="R64" i="4"/>
  <c r="S64" i="4" s="1"/>
  <c r="R51" i="4"/>
  <c r="R39" i="4"/>
  <c r="R37" i="4"/>
  <c r="S37" i="4" s="1"/>
  <c r="D53" i="25" l="1"/>
  <c r="B53" i="25" s="1"/>
  <c r="H52" i="25"/>
  <c r="F47" i="25"/>
  <c r="J47" i="25" s="1"/>
  <c r="G48" i="25" s="1"/>
  <c r="T37" i="4"/>
  <c r="O6" i="13"/>
  <c r="O117" i="13" s="1"/>
  <c r="H7" i="20"/>
  <c r="V12" i="4"/>
  <c r="W12" i="4"/>
  <c r="U12" i="4"/>
  <c r="U21" i="4"/>
  <c r="W21" i="4" s="1"/>
  <c r="V21" i="4"/>
  <c r="V14" i="4"/>
  <c r="U14" i="4"/>
  <c r="W14" i="4" s="1"/>
  <c r="U27" i="4"/>
  <c r="W27" i="4"/>
  <c r="Y27" i="4" s="1"/>
  <c r="U28" i="4"/>
  <c r="W28" i="4" s="1"/>
  <c r="Y28" i="4" s="1"/>
  <c r="U29" i="4"/>
  <c r="W29" i="4" s="1"/>
  <c r="Y29" i="4" s="1"/>
  <c r="U26" i="4"/>
  <c r="W26" i="4" s="1"/>
  <c r="Y26" i="4" s="1"/>
  <c r="U23" i="4"/>
  <c r="W23" i="4" s="1"/>
  <c r="Y23" i="4" s="1"/>
  <c r="S19" i="4"/>
  <c r="R19" i="4"/>
  <c r="T19" i="4" s="1"/>
  <c r="U32" i="4"/>
  <c r="W32" i="4"/>
  <c r="W25" i="4"/>
  <c r="Y25" i="4" s="1"/>
  <c r="U25" i="4"/>
  <c r="V10" i="4"/>
  <c r="U10" i="4" s="1"/>
  <c r="W10" i="4" s="1"/>
  <c r="V16" i="4"/>
  <c r="U16" i="4"/>
  <c r="W16" i="4" s="1"/>
  <c r="W24" i="4"/>
  <c r="Y24" i="4" s="1"/>
  <c r="U24" i="4"/>
  <c r="U31" i="4"/>
  <c r="W31" i="4"/>
  <c r="U22" i="4"/>
  <c r="W22" i="4" s="1"/>
  <c r="Y22" i="4" s="1"/>
  <c r="V15" i="4"/>
  <c r="U15" i="4"/>
  <c r="W15" i="4" s="1"/>
  <c r="Y13" i="4"/>
  <c r="X13" i="4"/>
  <c r="Z13" i="4"/>
  <c r="U30" i="4"/>
  <c r="W30" i="4" s="1"/>
  <c r="Y30" i="4" s="1"/>
  <c r="S18" i="4"/>
  <c r="R18" i="4"/>
  <c r="T18" i="4" s="1"/>
  <c r="V20" i="4"/>
  <c r="U20" i="4"/>
  <c r="S17" i="4"/>
  <c r="T17" i="4"/>
  <c r="R17" i="4"/>
  <c r="R46" i="4"/>
  <c r="E56" i="9"/>
  <c r="P35" i="4"/>
  <c r="E49" i="9"/>
  <c r="Q58" i="4"/>
  <c r="R58" i="4"/>
  <c r="T75" i="4"/>
  <c r="T78" i="4" s="1"/>
  <c r="R78" i="4"/>
  <c r="S67" i="4"/>
  <c r="S70" i="4" s="1"/>
  <c r="R70" i="4"/>
  <c r="S48" i="4"/>
  <c r="T48" i="4" s="1"/>
  <c r="S52" i="4"/>
  <c r="T52" i="4" s="1"/>
  <c r="S51" i="4"/>
  <c r="T51" i="4" s="1"/>
  <c r="S36" i="4"/>
  <c r="T36" i="4" s="1"/>
  <c r="S40" i="4"/>
  <c r="T40" i="4" s="1"/>
  <c r="S54" i="4"/>
  <c r="T54" i="4" s="1"/>
  <c r="S42" i="4"/>
  <c r="T42" i="4" s="1"/>
  <c r="S39" i="4"/>
  <c r="T39" i="4" s="1"/>
  <c r="S38" i="4"/>
  <c r="T38" i="4" s="1"/>
  <c r="S50" i="4"/>
  <c r="T50" i="4" s="1"/>
  <c r="S55" i="4"/>
  <c r="T55" i="4" s="1"/>
  <c r="T60" i="4"/>
  <c r="T65" i="4"/>
  <c r="S43" i="4"/>
  <c r="T43" i="4" s="1"/>
  <c r="T62" i="4"/>
  <c r="T63" i="4"/>
  <c r="S47" i="4"/>
  <c r="T64" i="4"/>
  <c r="T59" i="4"/>
  <c r="S41" i="4"/>
  <c r="T41" i="4" s="1"/>
  <c r="S53" i="4"/>
  <c r="T53" i="4" s="1"/>
  <c r="T66" i="4"/>
  <c r="C47" i="25"/>
  <c r="E36" i="25"/>
  <c r="U79" i="4"/>
  <c r="W79" i="4" s="1"/>
  <c r="U67" i="4"/>
  <c r="U59" i="4"/>
  <c r="U54" i="4"/>
  <c r="U42" i="4"/>
  <c r="U66" i="4"/>
  <c r="U53" i="4"/>
  <c r="U41" i="4"/>
  <c r="U37" i="4"/>
  <c r="U61" i="4"/>
  <c r="V61" i="4" s="1"/>
  <c r="U48" i="4"/>
  <c r="U43" i="4"/>
  <c r="U75" i="4"/>
  <c r="U65" i="4"/>
  <c r="U52" i="4"/>
  <c r="U40" i="4"/>
  <c r="U72" i="4"/>
  <c r="V72" i="4" s="1"/>
  <c r="U71" i="4"/>
  <c r="V71" i="4" s="1"/>
  <c r="U83" i="4"/>
  <c r="U74" i="4"/>
  <c r="V74" i="4" s="1"/>
  <c r="U64" i="4"/>
  <c r="U51" i="4"/>
  <c r="U39" i="4"/>
  <c r="U49" i="4"/>
  <c r="V49" i="4" s="1"/>
  <c r="U36" i="4"/>
  <c r="U60" i="4"/>
  <c r="U47" i="4"/>
  <c r="U82" i="4"/>
  <c r="W82" i="4" s="1"/>
  <c r="U73" i="4"/>
  <c r="V73" i="4" s="1"/>
  <c r="U63" i="4"/>
  <c r="U50" i="4"/>
  <c r="U38" i="4"/>
  <c r="U81" i="4"/>
  <c r="W81" i="4" s="1"/>
  <c r="Z81" i="4" s="1"/>
  <c r="AC81" i="4" s="1"/>
  <c r="U62" i="4"/>
  <c r="U80" i="4"/>
  <c r="W80" i="4" s="1"/>
  <c r="U55" i="4"/>
  <c r="U35" i="4"/>
  <c r="F48" i="25" l="1"/>
  <c r="J48" i="25" s="1"/>
  <c r="G49" i="25" s="1"/>
  <c r="D54" i="25"/>
  <c r="B54" i="25" s="1"/>
  <c r="H53" i="25"/>
  <c r="V37" i="4"/>
  <c r="W37" i="4"/>
  <c r="P6" i="13"/>
  <c r="P117" i="13" s="1"/>
  <c r="I7" i="20"/>
  <c r="Y10" i="4"/>
  <c r="X10" i="4"/>
  <c r="Z10" i="4"/>
  <c r="X30" i="4"/>
  <c r="Z30" i="4" s="1"/>
  <c r="AB30" i="4" s="1"/>
  <c r="X31" i="4"/>
  <c r="Z31" i="4"/>
  <c r="Z26" i="4"/>
  <c r="AB26" i="4" s="1"/>
  <c r="X26" i="4"/>
  <c r="X14" i="4"/>
  <c r="Z14" i="4" s="1"/>
  <c r="Y14" i="4"/>
  <c r="V17" i="4"/>
  <c r="W17" i="4"/>
  <c r="U17" i="4"/>
  <c r="AB13" i="4"/>
  <c r="AA13" i="4"/>
  <c r="AC13" i="4"/>
  <c r="X25" i="4"/>
  <c r="Z25" i="4"/>
  <c r="AB25" i="4" s="1"/>
  <c r="Z32" i="4"/>
  <c r="X32" i="4"/>
  <c r="X22" i="4"/>
  <c r="Z22" i="4" s="1"/>
  <c r="AB22" i="4" s="1"/>
  <c r="W20" i="4"/>
  <c r="Z24" i="4"/>
  <c r="AB24" i="4" s="1"/>
  <c r="X24" i="4"/>
  <c r="Z29" i="4"/>
  <c r="AB29" i="4" s="1"/>
  <c r="X29" i="4"/>
  <c r="Y21" i="4"/>
  <c r="X21" i="4"/>
  <c r="X23" i="4"/>
  <c r="Z23" i="4" s="1"/>
  <c r="AB23" i="4" s="1"/>
  <c r="Y15" i="4"/>
  <c r="X15" i="4"/>
  <c r="Z15" i="4" s="1"/>
  <c r="Y16" i="4"/>
  <c r="X16" i="4"/>
  <c r="Z16" i="4" s="1"/>
  <c r="V19" i="4"/>
  <c r="U19" i="4"/>
  <c r="W19" i="4" s="1"/>
  <c r="V18" i="4"/>
  <c r="U18" i="4"/>
  <c r="W18" i="4" s="1"/>
  <c r="Z28" i="4"/>
  <c r="AB28" i="4" s="1"/>
  <c r="X28" i="4"/>
  <c r="X12" i="4"/>
  <c r="Z12" i="4"/>
  <c r="Y12" i="4"/>
  <c r="X27" i="4"/>
  <c r="Z27" i="4" s="1"/>
  <c r="AB27" i="4" s="1"/>
  <c r="Q35" i="4"/>
  <c r="P46" i="4"/>
  <c r="U46" i="4"/>
  <c r="U58" i="4"/>
  <c r="U70" i="4"/>
  <c r="T47" i="4"/>
  <c r="T58" i="4" s="1"/>
  <c r="S58" i="4"/>
  <c r="W83" i="4"/>
  <c r="W86" i="4" s="1"/>
  <c r="U86" i="4"/>
  <c r="V75" i="4"/>
  <c r="V78" i="4" s="1"/>
  <c r="U78" i="4"/>
  <c r="T67" i="4"/>
  <c r="T70" i="4" s="1"/>
  <c r="V63" i="4"/>
  <c r="W63" i="4" s="1"/>
  <c r="V65" i="4"/>
  <c r="W65" i="4" s="1"/>
  <c r="V48" i="4"/>
  <c r="W48" i="4" s="1"/>
  <c r="V50" i="4"/>
  <c r="W50" i="4" s="1"/>
  <c r="V36" i="4"/>
  <c r="V40" i="4"/>
  <c r="V52" i="4"/>
  <c r="W52" i="4" s="1"/>
  <c r="V51" i="4"/>
  <c r="W51" i="4" s="1"/>
  <c r="V66" i="4"/>
  <c r="W66" i="4" s="1"/>
  <c r="V64" i="4"/>
  <c r="W64" i="4" s="1"/>
  <c r="W41" i="4"/>
  <c r="Z41" i="4" s="1"/>
  <c r="AC41" i="4" s="1"/>
  <c r="V39" i="4"/>
  <c r="V54" i="4"/>
  <c r="W54" i="4" s="1"/>
  <c r="V59" i="4"/>
  <c r="W59" i="4" s="1"/>
  <c r="V55" i="4"/>
  <c r="W55" i="4" s="1"/>
  <c r="V62" i="4"/>
  <c r="W62" i="4" s="1"/>
  <c r="V38" i="4"/>
  <c r="V42" i="4"/>
  <c r="W43" i="4"/>
  <c r="Z43" i="4" s="1"/>
  <c r="AC43" i="4" s="1"/>
  <c r="V41" i="4"/>
  <c r="W39" i="4"/>
  <c r="Z39" i="4" s="1"/>
  <c r="AC39" i="4" s="1"/>
  <c r="V53" i="4"/>
  <c r="W53" i="4" s="1"/>
  <c r="W40" i="4"/>
  <c r="Z40" i="4" s="1"/>
  <c r="AC40" i="4" s="1"/>
  <c r="W71" i="4"/>
  <c r="W36" i="4"/>
  <c r="Z36" i="4" s="1"/>
  <c r="AC36" i="4" s="1"/>
  <c r="V43" i="4"/>
  <c r="W38" i="4"/>
  <c r="Z38" i="4" s="1"/>
  <c r="AC38" i="4" s="1"/>
  <c r="W42" i="4"/>
  <c r="Z42" i="4" s="1"/>
  <c r="AC42" i="4" s="1"/>
  <c r="V60" i="4"/>
  <c r="W74" i="4"/>
  <c r="W72" i="4"/>
  <c r="C33" i="10"/>
  <c r="C35" i="10" s="1"/>
  <c r="X91" i="4"/>
  <c r="X87" i="4"/>
  <c r="Z87" i="4" s="1"/>
  <c r="X89" i="4"/>
  <c r="Z89" i="4" s="1"/>
  <c r="X88" i="4"/>
  <c r="Z88" i="4" s="1"/>
  <c r="X90" i="4"/>
  <c r="Z90" i="4" s="1"/>
  <c r="E35" i="9"/>
  <c r="E59" i="9" s="1"/>
  <c r="C48" i="25"/>
  <c r="X82" i="4"/>
  <c r="Y82" i="4" s="1"/>
  <c r="X73" i="4"/>
  <c r="Y73" i="4" s="1"/>
  <c r="X67" i="4"/>
  <c r="X59" i="4"/>
  <c r="X54" i="4"/>
  <c r="X42" i="4"/>
  <c r="Y42" i="4" s="1"/>
  <c r="X81" i="4"/>
  <c r="Y81" i="4" s="1"/>
  <c r="X72" i="4"/>
  <c r="X66" i="4"/>
  <c r="X53" i="4"/>
  <c r="X41" i="4"/>
  <c r="Y41" i="4" s="1"/>
  <c r="X80" i="4"/>
  <c r="Y80" i="4" s="1"/>
  <c r="X71" i="4"/>
  <c r="X65" i="4"/>
  <c r="X52" i="4"/>
  <c r="X40" i="4"/>
  <c r="Y40" i="4" s="1"/>
  <c r="X83" i="4"/>
  <c r="X74" i="4"/>
  <c r="X35" i="4"/>
  <c r="X79" i="4"/>
  <c r="Y79" i="4" s="1"/>
  <c r="X64" i="4"/>
  <c r="X51" i="4"/>
  <c r="X39" i="4"/>
  <c r="Y39" i="4" s="1"/>
  <c r="X48" i="4"/>
  <c r="X63" i="4"/>
  <c r="X50" i="4"/>
  <c r="X38" i="4"/>
  <c r="Y38" i="4" s="1"/>
  <c r="X75" i="4"/>
  <c r="X36" i="4"/>
  <c r="Y36" i="4" s="1"/>
  <c r="X55" i="4"/>
  <c r="X62" i="4"/>
  <c r="X49" i="4"/>
  <c r="Y49" i="4" s="1"/>
  <c r="X37" i="4"/>
  <c r="X61" i="4"/>
  <c r="Y61" i="4" s="1"/>
  <c r="X60" i="4"/>
  <c r="X47" i="4"/>
  <c r="X43" i="4"/>
  <c r="Y43" i="4" s="1"/>
  <c r="D55" i="25" l="1"/>
  <c r="B55" i="25" s="1"/>
  <c r="H54" i="25"/>
  <c r="F49" i="25"/>
  <c r="J49" i="25" s="1"/>
  <c r="G50" i="25" s="1"/>
  <c r="Y37" i="4"/>
  <c r="Z37" i="4" s="1"/>
  <c r="Q6" i="13"/>
  <c r="Q117" i="13" s="1"/>
  <c r="J7" i="20"/>
  <c r="Y18" i="4"/>
  <c r="Z18" i="4"/>
  <c r="X18" i="4"/>
  <c r="Y19" i="4"/>
  <c r="X19" i="4"/>
  <c r="Z19" i="4" s="1"/>
  <c r="AA14" i="4"/>
  <c r="AC14" i="4" s="1"/>
  <c r="AB14" i="4"/>
  <c r="AC23" i="4"/>
  <c r="AA23" i="4"/>
  <c r="AA22" i="4"/>
  <c r="AC22" i="4" s="1"/>
  <c r="AA26" i="4"/>
  <c r="AC26" i="4"/>
  <c r="AB12" i="4"/>
  <c r="AC12" i="4"/>
  <c r="AA12" i="4"/>
  <c r="Z21" i="4"/>
  <c r="AC31" i="4"/>
  <c r="AA31" i="4"/>
  <c r="Y17" i="4"/>
  <c r="X17" i="4"/>
  <c r="Z17" i="4"/>
  <c r="AA16" i="4"/>
  <c r="AB16" i="4"/>
  <c r="AA32" i="4"/>
  <c r="AC32" i="4"/>
  <c r="AA28" i="4"/>
  <c r="AC28" i="4" s="1"/>
  <c r="AA29" i="4"/>
  <c r="AC29" i="4" s="1"/>
  <c r="AA25" i="4"/>
  <c r="AC25" i="4" s="1"/>
  <c r="AA30" i="4"/>
  <c r="AC30" i="4" s="1"/>
  <c r="AB15" i="4"/>
  <c r="AA15" i="4"/>
  <c r="AC15" i="4" s="1"/>
  <c r="AB10" i="4"/>
  <c r="AA10" i="4"/>
  <c r="AC10" i="4"/>
  <c r="AA24" i="4"/>
  <c r="AC24" i="4" s="1"/>
  <c r="AA27" i="4"/>
  <c r="AC27" i="4" s="1"/>
  <c r="Y20" i="4"/>
  <c r="X20" i="4"/>
  <c r="Z20" i="4"/>
  <c r="J51" i="9"/>
  <c r="X46" i="4"/>
  <c r="Q46" i="4"/>
  <c r="S35" i="4"/>
  <c r="S46" i="4" s="1"/>
  <c r="T35" i="4"/>
  <c r="V47" i="4"/>
  <c r="W47" i="4" s="1"/>
  <c r="X58" i="4"/>
  <c r="X70" i="4"/>
  <c r="X78" i="4"/>
  <c r="V67" i="4"/>
  <c r="W67" i="4" s="1"/>
  <c r="Z91" i="4"/>
  <c r="Z94" i="4" s="1"/>
  <c r="X94" i="4"/>
  <c r="Y83" i="4"/>
  <c r="Y86" i="4" s="1"/>
  <c r="X86" i="4"/>
  <c r="W75" i="4"/>
  <c r="W78" i="4" s="1"/>
  <c r="Y63" i="4"/>
  <c r="Z63" i="4" s="1"/>
  <c r="Y52" i="4"/>
  <c r="Z51" i="4"/>
  <c r="AC51" i="4" s="1"/>
  <c r="Y65" i="4"/>
  <c r="Z65" i="4" s="1"/>
  <c r="Y66" i="4"/>
  <c r="Z66" i="4" s="1"/>
  <c r="Y55" i="4"/>
  <c r="Y59" i="4"/>
  <c r="Z59" i="4" s="1"/>
  <c r="Y50" i="4"/>
  <c r="Y74" i="4"/>
  <c r="Z74" i="4" s="1"/>
  <c r="Y48" i="4"/>
  <c r="Y72" i="4"/>
  <c r="Z72" i="4" s="1"/>
  <c r="Y64" i="4"/>
  <c r="Z64" i="4" s="1"/>
  <c r="Z53" i="4"/>
  <c r="AC53" i="4" s="1"/>
  <c r="Y62" i="4"/>
  <c r="Z62" i="4" s="1"/>
  <c r="Y75" i="4"/>
  <c r="Z54" i="4"/>
  <c r="AC54" i="4" s="1"/>
  <c r="Y53" i="4"/>
  <c r="Z79" i="4"/>
  <c r="Z52" i="4"/>
  <c r="AC52" i="4" s="1"/>
  <c r="AC89" i="4"/>
  <c r="Z48" i="4"/>
  <c r="AC48" i="4" s="1"/>
  <c r="Z82" i="4"/>
  <c r="Y51" i="4"/>
  <c r="Z55" i="4"/>
  <c r="AC55" i="4" s="1"/>
  <c r="W60" i="4"/>
  <c r="Y60" i="4" s="1"/>
  <c r="Y71" i="4"/>
  <c r="Z71" i="4" s="1"/>
  <c r="Y54" i="4"/>
  <c r="Z80" i="4"/>
  <c r="Z50" i="4"/>
  <c r="AC50" i="4" s="1"/>
  <c r="C66" i="10"/>
  <c r="C68" i="10" s="1"/>
  <c r="C93" i="10"/>
  <c r="C101" i="10"/>
  <c r="J41" i="9"/>
  <c r="AA97" i="4"/>
  <c r="AC97" i="4" s="1"/>
  <c r="AA95" i="4"/>
  <c r="AC95" i="4" s="1"/>
  <c r="AA98" i="4"/>
  <c r="AC98" i="4" s="1"/>
  <c r="AA91" i="4"/>
  <c r="AA90" i="4"/>
  <c r="AB90" i="4" s="1"/>
  <c r="AA87" i="4"/>
  <c r="AB87" i="4" s="1"/>
  <c r="AA89" i="4"/>
  <c r="AB89" i="4" s="1"/>
  <c r="AA96" i="4"/>
  <c r="AC96" i="4" s="1"/>
  <c r="AA99" i="4"/>
  <c r="AA88" i="4"/>
  <c r="AB88" i="4" s="1"/>
  <c r="C49" i="25"/>
  <c r="I37" i="25"/>
  <c r="K37" i="25"/>
  <c r="AA66" i="4"/>
  <c r="AA53" i="4"/>
  <c r="AB53" i="4" s="1"/>
  <c r="AA75" i="4"/>
  <c r="AA65" i="4"/>
  <c r="AA52" i="4"/>
  <c r="AB52" i="4" s="1"/>
  <c r="AA40" i="4"/>
  <c r="AB40" i="4" s="1"/>
  <c r="AA83" i="4"/>
  <c r="AA74" i="4"/>
  <c r="AA64" i="4"/>
  <c r="AA51" i="4"/>
  <c r="AB51" i="4" s="1"/>
  <c r="AA39" i="4"/>
  <c r="AB39" i="4" s="1"/>
  <c r="AA41" i="4"/>
  <c r="AB41" i="4" s="1"/>
  <c r="AA82" i="4"/>
  <c r="AA73" i="4"/>
  <c r="AB73" i="4" s="1"/>
  <c r="AA63" i="4"/>
  <c r="AA50" i="4"/>
  <c r="AB50" i="4" s="1"/>
  <c r="AA38" i="4"/>
  <c r="AB38" i="4" s="1"/>
  <c r="AA55" i="4"/>
  <c r="AB55" i="4" s="1"/>
  <c r="AA35" i="4"/>
  <c r="AA54" i="4"/>
  <c r="AB54" i="4" s="1"/>
  <c r="AA81" i="4"/>
  <c r="AB81" i="4" s="1"/>
  <c r="AA72" i="4"/>
  <c r="AA62" i="4"/>
  <c r="AA49" i="4"/>
  <c r="AB49" i="4" s="1"/>
  <c r="AA37" i="4"/>
  <c r="AA60" i="4"/>
  <c r="AA47" i="4"/>
  <c r="AA43" i="4"/>
  <c r="AB43" i="4" s="1"/>
  <c r="AA59" i="4"/>
  <c r="AA42" i="4"/>
  <c r="AB42" i="4" s="1"/>
  <c r="AA80" i="4"/>
  <c r="AA71" i="4"/>
  <c r="AA61" i="4"/>
  <c r="AB61" i="4" s="1"/>
  <c r="AA48" i="4"/>
  <c r="AB48" i="4" s="1"/>
  <c r="AA36" i="4"/>
  <c r="AB36" i="4" s="1"/>
  <c r="AA79" i="4"/>
  <c r="AA67" i="4"/>
  <c r="F50" i="25" l="1"/>
  <c r="J50" i="25" s="1"/>
  <c r="G51" i="25" s="1"/>
  <c r="D56" i="25"/>
  <c r="B56" i="25" s="1"/>
  <c r="H55" i="25"/>
  <c r="AB37" i="4"/>
  <c r="AC37" i="4" s="1"/>
  <c r="R6" i="13"/>
  <c r="R117" i="13" s="1"/>
  <c r="K7" i="20"/>
  <c r="AC16" i="4"/>
  <c r="AB20" i="4"/>
  <c r="AA20" i="4"/>
  <c r="AC20" i="4" s="1"/>
  <c r="AB17" i="4"/>
  <c r="AC17" i="4"/>
  <c r="AA17" i="4"/>
  <c r="AB19" i="4"/>
  <c r="AA19" i="4"/>
  <c r="AC19" i="4" s="1"/>
  <c r="AB18" i="4"/>
  <c r="AC18" i="4"/>
  <c r="AA18" i="4"/>
  <c r="AB21" i="4"/>
  <c r="AA21" i="4"/>
  <c r="AC21" i="4" s="1"/>
  <c r="J59" i="9"/>
  <c r="E62" i="9" s="1"/>
  <c r="AA46" i="4"/>
  <c r="T46" i="4"/>
  <c r="V35" i="4"/>
  <c r="V58" i="4"/>
  <c r="W58" i="4"/>
  <c r="Y47" i="4"/>
  <c r="Y58" i="4" s="1"/>
  <c r="Z47" i="4"/>
  <c r="Z58" i="4" s="1"/>
  <c r="Z83" i="4"/>
  <c r="Z86" i="4" s="1"/>
  <c r="W70" i="4"/>
  <c r="Y67" i="4"/>
  <c r="Z67" i="4" s="1"/>
  <c r="AA86" i="4"/>
  <c r="V70" i="4"/>
  <c r="AA70" i="4"/>
  <c r="AA58" i="4"/>
  <c r="AA78" i="4"/>
  <c r="AC99" i="4"/>
  <c r="AC102" i="4" s="1"/>
  <c r="AA102" i="4"/>
  <c r="AB91" i="4"/>
  <c r="AB94" i="4" s="1"/>
  <c r="AA94" i="4"/>
  <c r="Z75" i="4"/>
  <c r="Z78" i="4" s="1"/>
  <c r="Y78" i="4"/>
  <c r="AB71" i="4"/>
  <c r="AC71" i="4" s="1"/>
  <c r="AB74" i="4"/>
  <c r="AC74" i="4" s="1"/>
  <c r="AB82" i="4"/>
  <c r="AC82" i="4" s="1"/>
  <c r="AB65" i="4"/>
  <c r="AB64" i="4"/>
  <c r="AB66" i="4"/>
  <c r="AB80" i="4"/>
  <c r="AC80" i="4" s="1"/>
  <c r="AB62" i="4"/>
  <c r="AB63" i="4"/>
  <c r="AB72" i="4"/>
  <c r="AC72" i="4" s="1"/>
  <c r="AB47" i="4"/>
  <c r="AB58" i="4" s="1"/>
  <c r="AC59" i="4"/>
  <c r="AC90" i="4"/>
  <c r="AC91" i="4"/>
  <c r="AC88" i="4"/>
  <c r="AC66" i="4"/>
  <c r="AC64" i="4"/>
  <c r="AC62" i="4"/>
  <c r="Z60" i="4"/>
  <c r="AC60" i="4" s="1"/>
  <c r="AB59" i="4"/>
  <c r="AB79" i="4"/>
  <c r="AC63" i="4"/>
  <c r="AC65" i="4"/>
  <c r="AC87" i="4"/>
  <c r="C95" i="10"/>
  <c r="C103" i="10" s="1"/>
  <c r="C107" i="10" s="1"/>
  <c r="E37" i="25"/>
  <c r="C50" i="25"/>
  <c r="D57" i="25" l="1"/>
  <c r="B57" i="25" s="1"/>
  <c r="H56" i="25"/>
  <c r="F51" i="25"/>
  <c r="J51" i="25" s="1"/>
  <c r="G52" i="25" s="1"/>
  <c r="M7" i="20"/>
  <c r="L7" i="20"/>
  <c r="AB83" i="4"/>
  <c r="AB86" i="4" s="1"/>
  <c r="W35" i="4"/>
  <c r="V46" i="4"/>
  <c r="AB67" i="4"/>
  <c r="AC67" i="4"/>
  <c r="AC70" i="4" s="1"/>
  <c r="Y70" i="4"/>
  <c r="AC47" i="4"/>
  <c r="AC58" i="4" s="1"/>
  <c r="AC94" i="4"/>
  <c r="AB75" i="4"/>
  <c r="AB78" i="4" s="1"/>
  <c r="Z70" i="4"/>
  <c r="AC79" i="4"/>
  <c r="AB60" i="4"/>
  <c r="I103" i="10"/>
  <c r="C51" i="25"/>
  <c r="D101" i="13"/>
  <c r="E61" i="21"/>
  <c r="F52" i="25" l="1"/>
  <c r="J52" i="25" s="1"/>
  <c r="G53" i="25" s="1"/>
  <c r="D58" i="25"/>
  <c r="B58" i="25" s="1"/>
  <c r="H57" i="25"/>
  <c r="D105" i="13"/>
  <c r="D114" i="13" s="1"/>
  <c r="E114" i="13" s="1"/>
  <c r="E101" i="13"/>
  <c r="G6" i="26"/>
  <c r="G117" i="26" s="1"/>
  <c r="AC83" i="4"/>
  <c r="AC86" i="4" s="1"/>
  <c r="W46" i="4"/>
  <c r="Y35" i="4"/>
  <c r="AB70" i="4"/>
  <c r="AC75" i="4"/>
  <c r="AC78" i="4" s="1"/>
  <c r="C52" i="25"/>
  <c r="I38" i="25"/>
  <c r="K38" i="25"/>
  <c r="F53" i="25" l="1"/>
  <c r="J53" i="25" s="1"/>
  <c r="G54" i="25" s="1"/>
  <c r="D59" i="25"/>
  <c r="B59" i="25" s="1"/>
  <c r="H58" i="25"/>
  <c r="E105" i="13"/>
  <c r="H6" i="26"/>
  <c r="H117" i="26" s="1"/>
  <c r="N7" i="20"/>
  <c r="Z35" i="4"/>
  <c r="Y46" i="4"/>
  <c r="E38" i="25"/>
  <c r="C53" i="25"/>
  <c r="F54" i="25" l="1"/>
  <c r="J54" i="25" s="1"/>
  <c r="G55" i="25" s="1"/>
  <c r="D60" i="25"/>
  <c r="B60" i="25" s="1"/>
  <c r="H59" i="25"/>
  <c r="I6" i="26"/>
  <c r="I117" i="26" s="1"/>
  <c r="O7" i="20"/>
  <c r="Z46" i="4"/>
  <c r="AB35" i="4"/>
  <c r="AB46" i="4" s="1"/>
  <c r="C54" i="25"/>
  <c r="AC35" i="4" l="1"/>
  <c r="AC46" i="4" s="1"/>
  <c r="F55" i="25"/>
  <c r="J55" i="25" s="1"/>
  <c r="G56" i="25" s="1"/>
  <c r="D61" i="25"/>
  <c r="B61" i="25" s="1"/>
  <c r="H60" i="25"/>
  <c r="P7" i="20"/>
  <c r="J6" i="26"/>
  <c r="J117" i="26" s="1"/>
  <c r="C55" i="25"/>
  <c r="I39" i="25"/>
  <c r="K39" i="25"/>
  <c r="F56" i="25" l="1"/>
  <c r="J56" i="25" s="1"/>
  <c r="G57" i="25" s="1"/>
  <c r="D62" i="25"/>
  <c r="B62" i="25" s="1"/>
  <c r="H61" i="25"/>
  <c r="K6" i="26"/>
  <c r="K117" i="26" s="1"/>
  <c r="Q7" i="20"/>
  <c r="E39" i="25"/>
  <c r="C56" i="25"/>
  <c r="F57" i="25" l="1"/>
  <c r="J57" i="25" s="1"/>
  <c r="G58" i="25" s="1"/>
  <c r="D63" i="25"/>
  <c r="B63" i="25" s="1"/>
  <c r="H62" i="25"/>
  <c r="L6" i="26"/>
  <c r="L117" i="26" s="1"/>
  <c r="R7" i="20"/>
  <c r="C57" i="25"/>
  <c r="D64" i="25" l="1"/>
  <c r="B64" i="25" s="1"/>
  <c r="H63" i="25"/>
  <c r="F58" i="25"/>
  <c r="J58" i="25" s="1"/>
  <c r="G59" i="25" s="1"/>
  <c r="M6" i="26"/>
  <c r="M117" i="26" s="1"/>
  <c r="S7" i="20"/>
  <c r="I40" i="25"/>
  <c r="K40" i="25"/>
  <c r="C58" i="25"/>
  <c r="F59" i="25" l="1"/>
  <c r="J59" i="25" s="1"/>
  <c r="G60" i="25" s="1"/>
  <c r="D65" i="25"/>
  <c r="B65" i="25" s="1"/>
  <c r="H64" i="25"/>
  <c r="N6" i="26"/>
  <c r="N117" i="26" s="1"/>
  <c r="T7" i="20"/>
  <c r="C59" i="25"/>
  <c r="E40" i="25"/>
  <c r="D66" i="25" l="1"/>
  <c r="B66" i="25" s="1"/>
  <c r="H65" i="25"/>
  <c r="F60" i="25"/>
  <c r="J60" i="25" s="1"/>
  <c r="G61" i="25" s="1"/>
  <c r="O6" i="26"/>
  <c r="O117" i="26" s="1"/>
  <c r="U7" i="20"/>
  <c r="C60" i="25"/>
  <c r="F61" i="25" l="1"/>
  <c r="J61" i="25" s="1"/>
  <c r="G62" i="25" s="1"/>
  <c r="D67" i="25"/>
  <c r="B67" i="25" s="1"/>
  <c r="H66" i="25"/>
  <c r="V7" i="20"/>
  <c r="P6" i="26"/>
  <c r="P117" i="26" s="1"/>
  <c r="C61" i="25"/>
  <c r="I41" i="25"/>
  <c r="K41" i="25"/>
  <c r="D68" i="25" l="1"/>
  <c r="B68" i="25" s="1"/>
  <c r="H67" i="25"/>
  <c r="F62" i="25"/>
  <c r="J62" i="25" s="1"/>
  <c r="G63" i="25" s="1"/>
  <c r="W7" i="20"/>
  <c r="Q6" i="26"/>
  <c r="Q117" i="26" s="1"/>
  <c r="E41" i="25"/>
  <c r="C62" i="25"/>
  <c r="F63" i="25" l="1"/>
  <c r="J63" i="25" s="1"/>
  <c r="G64" i="25" s="1"/>
  <c r="D69" i="25"/>
  <c r="B69" i="25" s="1"/>
  <c r="H68" i="25"/>
  <c r="X7" i="20"/>
  <c r="R6" i="26"/>
  <c r="R117" i="26" s="1"/>
  <c r="C63" i="25"/>
  <c r="D70" i="25" l="1"/>
  <c r="B70" i="25" s="1"/>
  <c r="H69" i="25"/>
  <c r="F64" i="25"/>
  <c r="J64" i="25" s="1"/>
  <c r="G65" i="25" s="1"/>
  <c r="Y7" i="20"/>
  <c r="G6" i="27"/>
  <c r="G117" i="27" s="1"/>
  <c r="C64" i="25"/>
  <c r="I42" i="25"/>
  <c r="K42" i="25"/>
  <c r="F65" i="25" l="1"/>
  <c r="J65" i="25" s="1"/>
  <c r="G66" i="25" s="1"/>
  <c r="D71" i="25"/>
  <c r="B71" i="25" s="1"/>
  <c r="H70" i="25"/>
  <c r="Z7" i="20"/>
  <c r="H6" i="27"/>
  <c r="H117" i="27" s="1"/>
  <c r="C65" i="25"/>
  <c r="E42" i="25"/>
  <c r="D72" i="25" l="1"/>
  <c r="B72" i="25" s="1"/>
  <c r="H71" i="25"/>
  <c r="F66" i="25"/>
  <c r="J66" i="25" s="1"/>
  <c r="G67" i="25" s="1"/>
  <c r="AA7" i="20"/>
  <c r="I6" i="27"/>
  <c r="I117" i="27" s="1"/>
  <c r="C66" i="25"/>
  <c r="F67" i="25" l="1"/>
  <c r="J67" i="25" s="1"/>
  <c r="G68" i="25" s="1"/>
  <c r="D73" i="25"/>
  <c r="B73" i="25" s="1"/>
  <c r="H72" i="25"/>
  <c r="J6" i="27"/>
  <c r="J117" i="27" s="1"/>
  <c r="AB7" i="20"/>
  <c r="C67" i="25"/>
  <c r="I43" i="25"/>
  <c r="K43" i="25"/>
  <c r="F68" i="25" l="1"/>
  <c r="J68" i="25" s="1"/>
  <c r="G69" i="25" s="1"/>
  <c r="D74" i="25"/>
  <c r="B74" i="25" s="1"/>
  <c r="H73" i="25"/>
  <c r="K6" i="27"/>
  <c r="K117" i="27" s="1"/>
  <c r="AC7" i="20"/>
  <c r="E43" i="25"/>
  <c r="C68" i="25"/>
  <c r="F69" i="25" l="1"/>
  <c r="J69" i="25" s="1"/>
  <c r="G70" i="25" s="1"/>
  <c r="D75" i="25"/>
  <c r="B75" i="25" s="1"/>
  <c r="H74" i="25"/>
  <c r="L6" i="27"/>
  <c r="L117" i="27" s="1"/>
  <c r="AD7" i="20"/>
  <c r="C69" i="25"/>
  <c r="D76" i="25" l="1"/>
  <c r="B76" i="25" s="1"/>
  <c r="H75" i="25"/>
  <c r="F70" i="25"/>
  <c r="J70" i="25" s="1"/>
  <c r="G71" i="25" s="1"/>
  <c r="AE7" i="20"/>
  <c r="M6" i="27"/>
  <c r="M117" i="27" s="1"/>
  <c r="C70" i="25"/>
  <c r="I44" i="25"/>
  <c r="K44" i="25"/>
  <c r="F71" i="25" l="1"/>
  <c r="J71" i="25" s="1"/>
  <c r="G72" i="25" s="1"/>
  <c r="D77" i="25"/>
  <c r="B77" i="25" s="1"/>
  <c r="H76" i="25"/>
  <c r="N6" i="27"/>
  <c r="N117" i="27" s="1"/>
  <c r="AF7" i="20"/>
  <c r="C71" i="25"/>
  <c r="E44" i="25"/>
  <c r="D78" i="25" l="1"/>
  <c r="B78" i="25" s="1"/>
  <c r="H77" i="25"/>
  <c r="F72" i="25"/>
  <c r="J72" i="25" s="1"/>
  <c r="G73" i="25" s="1"/>
  <c r="AG7" i="20"/>
  <c r="O6" i="27"/>
  <c r="O117" i="27" s="1"/>
  <c r="C72" i="25"/>
  <c r="F73" i="25" l="1"/>
  <c r="J73" i="25" s="1"/>
  <c r="G74" i="25" s="1"/>
  <c r="D79" i="25"/>
  <c r="B79" i="25" s="1"/>
  <c r="H78" i="25"/>
  <c r="P6" i="27"/>
  <c r="P117" i="27" s="1"/>
  <c r="AH7" i="20"/>
  <c r="C73" i="25"/>
  <c r="I45" i="25"/>
  <c r="K45" i="25"/>
  <c r="D80" i="25" l="1"/>
  <c r="B80" i="25" s="1"/>
  <c r="H79" i="25"/>
  <c r="F74" i="25"/>
  <c r="J74" i="25" s="1"/>
  <c r="G75" i="25" s="1"/>
  <c r="AI7" i="20"/>
  <c r="Q6" i="27"/>
  <c r="Q117" i="27" s="1"/>
  <c r="E45" i="25"/>
  <c r="C74" i="25"/>
  <c r="F75" i="25" l="1"/>
  <c r="J75" i="25" s="1"/>
  <c r="G76" i="25" s="1"/>
  <c r="D81" i="25"/>
  <c r="B81" i="25" s="1"/>
  <c r="H80" i="25"/>
  <c r="AJ7" i="20"/>
  <c r="R6" i="27"/>
  <c r="R117" i="27" s="1"/>
  <c r="C75" i="25"/>
  <c r="F76" i="25" l="1"/>
  <c r="J76" i="25" s="1"/>
  <c r="G77" i="25" s="1"/>
  <c r="D82" i="25"/>
  <c r="B82" i="25" s="1"/>
  <c r="H81" i="25"/>
  <c r="AK7" i="20"/>
  <c r="G6" i="28"/>
  <c r="G117" i="28" s="1"/>
  <c r="I46" i="25"/>
  <c r="K46" i="25"/>
  <c r="C76" i="25"/>
  <c r="F77" i="25" l="1"/>
  <c r="J77" i="25" s="1"/>
  <c r="G78" i="25" s="1"/>
  <c r="D83" i="25"/>
  <c r="B83" i="25" s="1"/>
  <c r="H82" i="25"/>
  <c r="AL7" i="20"/>
  <c r="H6" i="28"/>
  <c r="H117" i="28" s="1"/>
  <c r="C77" i="25"/>
  <c r="E46" i="25"/>
  <c r="D84" i="25" l="1"/>
  <c r="B84" i="25" s="1"/>
  <c r="H83" i="25"/>
  <c r="F78" i="25"/>
  <c r="J78" i="25" s="1"/>
  <c r="G79" i="25" s="1"/>
  <c r="AM7" i="20"/>
  <c r="I6" i="28"/>
  <c r="I117" i="28" s="1"/>
  <c r="C78" i="25"/>
  <c r="F79" i="25" l="1"/>
  <c r="J79" i="25" s="1"/>
  <c r="G80" i="25" s="1"/>
  <c r="D85" i="25"/>
  <c r="B85" i="25" s="1"/>
  <c r="H84" i="25"/>
  <c r="J6" i="28"/>
  <c r="J117" i="28" s="1"/>
  <c r="AN7" i="20"/>
  <c r="I47" i="25"/>
  <c r="K47" i="25"/>
  <c r="C79" i="25"/>
  <c r="F80" i="25" l="1"/>
  <c r="J80" i="25" s="1"/>
  <c r="G81" i="25" s="1"/>
  <c r="D86" i="25"/>
  <c r="B86" i="25" s="1"/>
  <c r="H85" i="25"/>
  <c r="AO7" i="20"/>
  <c r="K6" i="28"/>
  <c r="K117" i="28" s="1"/>
  <c r="C80" i="25"/>
  <c r="E47" i="25"/>
  <c r="F81" i="25" l="1"/>
  <c r="J81" i="25" s="1"/>
  <c r="G82" i="25" s="1"/>
  <c r="D87" i="25"/>
  <c r="B87" i="25" s="1"/>
  <c r="H86" i="25"/>
  <c r="L6" i="28"/>
  <c r="L117" i="28" s="1"/>
  <c r="AP7" i="20"/>
  <c r="C81" i="25"/>
  <c r="D88" i="25" l="1"/>
  <c r="B88" i="25" s="1"/>
  <c r="H87" i="25"/>
  <c r="F82" i="25"/>
  <c r="J82" i="25" s="1"/>
  <c r="G83" i="25" s="1"/>
  <c r="AQ7" i="20"/>
  <c r="M6" i="28"/>
  <c r="M117" i="28" s="1"/>
  <c r="C82" i="25"/>
  <c r="I48" i="25"/>
  <c r="K48" i="25"/>
  <c r="F83" i="25" l="1"/>
  <c r="J83" i="25" s="1"/>
  <c r="G84" i="25" s="1"/>
  <c r="D89" i="25"/>
  <c r="B89" i="25" s="1"/>
  <c r="H88" i="25"/>
  <c r="AR7" i="20"/>
  <c r="N6" i="28"/>
  <c r="N117" i="28" s="1"/>
  <c r="E48" i="25"/>
  <c r="C83" i="25"/>
  <c r="F84" i="25" l="1"/>
  <c r="J84" i="25" s="1"/>
  <c r="G85" i="25" s="1"/>
  <c r="D90" i="25"/>
  <c r="B90" i="25" s="1"/>
  <c r="H89" i="25"/>
  <c r="AS7" i="20"/>
  <c r="O6" i="28"/>
  <c r="O117" i="28" s="1"/>
  <c r="C84" i="25"/>
  <c r="F85" i="25" l="1"/>
  <c r="J85" i="25" s="1"/>
  <c r="G86" i="25" s="1"/>
  <c r="D91" i="25"/>
  <c r="B91" i="25" s="1"/>
  <c r="H90" i="25"/>
  <c r="P6" i="28"/>
  <c r="P117" i="28" s="1"/>
  <c r="AT7" i="20"/>
  <c r="C85" i="25"/>
  <c r="I49" i="25"/>
  <c r="K49" i="25"/>
  <c r="D92" i="25" l="1"/>
  <c r="B92" i="25" s="1"/>
  <c r="H91" i="25"/>
  <c r="F86" i="25"/>
  <c r="J86" i="25" s="1"/>
  <c r="G87" i="25" s="1"/>
  <c r="AU7" i="20"/>
  <c r="Q6" i="28"/>
  <c r="Q117" i="28" s="1"/>
  <c r="C86" i="25"/>
  <c r="E49" i="25"/>
  <c r="F87" i="25" l="1"/>
  <c r="J87" i="25" s="1"/>
  <c r="G88" i="25" s="1"/>
  <c r="D93" i="25"/>
  <c r="B93" i="25" s="1"/>
  <c r="H92" i="25"/>
  <c r="R6" i="28"/>
  <c r="R117" i="28" s="1"/>
  <c r="AV7" i="20"/>
  <c r="C87" i="25"/>
  <c r="F88" i="25" l="1"/>
  <c r="J88" i="25" s="1"/>
  <c r="G89" i="25" s="1"/>
  <c r="D94" i="25"/>
  <c r="B94" i="25" s="1"/>
  <c r="H93" i="25"/>
  <c r="AW7" i="20"/>
  <c r="G6" i="29"/>
  <c r="G117" i="29" s="1"/>
  <c r="I50" i="25"/>
  <c r="K50" i="25"/>
  <c r="C88" i="25"/>
  <c r="F89" i="25" l="1"/>
  <c r="J89" i="25" s="1"/>
  <c r="G90" i="25" s="1"/>
  <c r="D95" i="25"/>
  <c r="B95" i="25" s="1"/>
  <c r="H94" i="25"/>
  <c r="AX7" i="20"/>
  <c r="H6" i="29"/>
  <c r="H117" i="29" s="1"/>
  <c r="E50" i="25"/>
  <c r="C89" i="25"/>
  <c r="F90" i="25" l="1"/>
  <c r="J90" i="25" s="1"/>
  <c r="G91" i="25" s="1"/>
  <c r="D96" i="25"/>
  <c r="B96" i="25" s="1"/>
  <c r="H95" i="25"/>
  <c r="AY7" i="20"/>
  <c r="I6" i="29"/>
  <c r="I117" i="29" s="1"/>
  <c r="C90" i="25"/>
  <c r="F91" i="25" l="1"/>
  <c r="J91" i="25" s="1"/>
  <c r="G92" i="25" s="1"/>
  <c r="D97" i="25"/>
  <c r="B97" i="25" s="1"/>
  <c r="H96" i="25"/>
  <c r="AZ7" i="20"/>
  <c r="J6" i="29"/>
  <c r="J117" i="29" s="1"/>
  <c r="I51" i="25"/>
  <c r="K51" i="25"/>
  <c r="C91" i="25"/>
  <c r="F92" i="25" l="1"/>
  <c r="J92" i="25" s="1"/>
  <c r="G93" i="25" s="1"/>
  <c r="D98" i="25"/>
  <c r="B98" i="25" s="1"/>
  <c r="H97" i="25"/>
  <c r="BA7" i="20"/>
  <c r="K6" i="29"/>
  <c r="K117" i="29" s="1"/>
  <c r="C92" i="25"/>
  <c r="E51" i="25"/>
  <c r="D99" i="25" l="1"/>
  <c r="B99" i="25" s="1"/>
  <c r="H98" i="25"/>
  <c r="F93" i="25"/>
  <c r="J93" i="25" s="1"/>
  <c r="G94" i="25" s="1"/>
  <c r="L6" i="29"/>
  <c r="L117" i="29" s="1"/>
  <c r="BB7" i="20"/>
  <c r="C93" i="25"/>
  <c r="F94" i="25" l="1"/>
  <c r="J94" i="25" s="1"/>
  <c r="G95" i="25" s="1"/>
  <c r="D100" i="25"/>
  <c r="B100" i="25" s="1"/>
  <c r="H99" i="25"/>
  <c r="M6" i="29"/>
  <c r="M117" i="29" s="1"/>
  <c r="BC7" i="20"/>
  <c r="C94" i="25"/>
  <c r="I52" i="25"/>
  <c r="K52" i="25"/>
  <c r="F95" i="25" l="1"/>
  <c r="J95" i="25" s="1"/>
  <c r="G96" i="25" s="1"/>
  <c r="D101" i="25"/>
  <c r="B101" i="25" s="1"/>
  <c r="H100" i="25"/>
  <c r="N6" i="29"/>
  <c r="N117" i="29" s="1"/>
  <c r="BD7" i="20"/>
  <c r="E52" i="25"/>
  <c r="C95" i="25"/>
  <c r="F96" i="25" l="1"/>
  <c r="J96" i="25" s="1"/>
  <c r="G97" i="25" s="1"/>
  <c r="D102" i="25"/>
  <c r="B102" i="25" s="1"/>
  <c r="H101" i="25"/>
  <c r="O6" i="29"/>
  <c r="O117" i="29" s="1"/>
  <c r="BE7" i="20"/>
  <c r="C96" i="25"/>
  <c r="F97" i="25" l="1"/>
  <c r="J97" i="25" s="1"/>
  <c r="G98" i="25" s="1"/>
  <c r="D103" i="25"/>
  <c r="B103" i="25" s="1"/>
  <c r="H102" i="25"/>
  <c r="P6" i="29"/>
  <c r="P117" i="29" s="1"/>
  <c r="BF7" i="20"/>
  <c r="I53" i="25"/>
  <c r="K53" i="25"/>
  <c r="C97" i="25"/>
  <c r="F98" i="25" l="1"/>
  <c r="J98" i="25" s="1"/>
  <c r="G99" i="25" s="1"/>
  <c r="D104" i="25"/>
  <c r="B104" i="25" s="1"/>
  <c r="H103" i="25"/>
  <c r="BG7" i="20"/>
  <c r="Q6" i="29"/>
  <c r="Q117" i="29" s="1"/>
  <c r="E53" i="25"/>
  <c r="C98" i="25"/>
  <c r="F99" i="25" l="1"/>
  <c r="J99" i="25" s="1"/>
  <c r="G100" i="25" s="1"/>
  <c r="D105" i="25"/>
  <c r="B105" i="25" s="1"/>
  <c r="H104" i="25"/>
  <c r="R6" i="29"/>
  <c r="R117" i="29" s="1"/>
  <c r="BH7" i="20"/>
  <c r="C99" i="25"/>
  <c r="D106" i="25" l="1"/>
  <c r="B106" i="25" s="1"/>
  <c r="H105" i="25"/>
  <c r="F100" i="25"/>
  <c r="J100" i="25" s="1"/>
  <c r="G101" i="25" s="1"/>
  <c r="BI7" i="20"/>
  <c r="G6" i="30"/>
  <c r="G117" i="30" s="1"/>
  <c r="I54" i="25"/>
  <c r="K54" i="25"/>
  <c r="C100" i="25"/>
  <c r="F101" i="25" l="1"/>
  <c r="J101" i="25" s="1"/>
  <c r="G102" i="25" s="1"/>
  <c r="D107" i="25"/>
  <c r="B107" i="25" s="1"/>
  <c r="H106" i="25"/>
  <c r="BJ7" i="20"/>
  <c r="H6" i="30"/>
  <c r="H117" i="30" s="1"/>
  <c r="C101" i="25"/>
  <c r="E54" i="25"/>
  <c r="F102" i="25" l="1"/>
  <c r="J102" i="25" s="1"/>
  <c r="G103" i="25" s="1"/>
  <c r="D108" i="25"/>
  <c r="B108" i="25" s="1"/>
  <c r="H107" i="25"/>
  <c r="BK7" i="20"/>
  <c r="I6" i="30"/>
  <c r="I117" i="30" s="1"/>
  <c r="E55" i="25"/>
  <c r="C102" i="25"/>
  <c r="D109" i="25" l="1"/>
  <c r="B109" i="25" s="1"/>
  <c r="H108" i="25"/>
  <c r="F103" i="25"/>
  <c r="J103" i="25" s="1"/>
  <c r="G104" i="25" s="1"/>
  <c r="J6" i="30"/>
  <c r="J117" i="30" s="1"/>
  <c r="BL7" i="20"/>
  <c r="E56" i="25"/>
  <c r="I55" i="25"/>
  <c r="K55" i="25"/>
  <c r="C103" i="25"/>
  <c r="I56" i="25"/>
  <c r="F104" i="25" l="1"/>
  <c r="J104" i="25" s="1"/>
  <c r="G105" i="25" s="1"/>
  <c r="D110" i="25"/>
  <c r="B110" i="25" s="1"/>
  <c r="H109" i="25"/>
  <c r="K6" i="30"/>
  <c r="K117" i="30" s="1"/>
  <c r="BM7" i="20"/>
  <c r="E57" i="25"/>
  <c r="K56" i="25"/>
  <c r="C104" i="25"/>
  <c r="F105" i="25" l="1"/>
  <c r="J105" i="25" s="1"/>
  <c r="G106" i="25" s="1"/>
  <c r="D111" i="25"/>
  <c r="B111" i="25" s="1"/>
  <c r="H110" i="25"/>
  <c r="L6" i="30"/>
  <c r="L117" i="30" s="1"/>
  <c r="BN7" i="20"/>
  <c r="E58" i="25"/>
  <c r="I57" i="25"/>
  <c r="C105" i="25"/>
  <c r="F106" i="25" l="1"/>
  <c r="J106" i="25" s="1"/>
  <c r="G107" i="25" s="1"/>
  <c r="D112" i="25"/>
  <c r="B112" i="25" s="1"/>
  <c r="H111" i="25"/>
  <c r="M6" i="30"/>
  <c r="M117" i="30" s="1"/>
  <c r="BO7" i="20"/>
  <c r="E59" i="25"/>
  <c r="K57" i="25"/>
  <c r="C106" i="25"/>
  <c r="F107" i="25" l="1"/>
  <c r="J107" i="25" s="1"/>
  <c r="G108" i="25" s="1"/>
  <c r="D113" i="25"/>
  <c r="B113" i="25" s="1"/>
  <c r="H112" i="25"/>
  <c r="N6" i="30"/>
  <c r="N117" i="30" s="1"/>
  <c r="BP7" i="20"/>
  <c r="E60" i="25"/>
  <c r="I58" i="25"/>
  <c r="C107" i="25"/>
  <c r="F108" i="25" l="1"/>
  <c r="J108" i="25" s="1"/>
  <c r="G109" i="25" s="1"/>
  <c r="D114" i="25"/>
  <c r="B114" i="25" s="1"/>
  <c r="H113" i="25"/>
  <c r="BQ7" i="20"/>
  <c r="O6" i="30"/>
  <c r="O117" i="30" s="1"/>
  <c r="E61" i="25"/>
  <c r="I59" i="25"/>
  <c r="K58" i="25"/>
  <c r="C108" i="25"/>
  <c r="D115" i="25" l="1"/>
  <c r="B115" i="25" s="1"/>
  <c r="H114" i="25"/>
  <c r="F109" i="25"/>
  <c r="J109" i="25" s="1"/>
  <c r="G110" i="25" s="1"/>
  <c r="BR7" i="20"/>
  <c r="P6" i="30"/>
  <c r="P117" i="30" s="1"/>
  <c r="I60" i="25"/>
  <c r="E62" i="25"/>
  <c r="K59" i="25"/>
  <c r="C109" i="25"/>
  <c r="F110" i="25" l="1"/>
  <c r="J110" i="25" s="1"/>
  <c r="G111" i="25" s="1"/>
  <c r="D116" i="25"/>
  <c r="B116" i="25" s="1"/>
  <c r="H115" i="25"/>
  <c r="BS7" i="20"/>
  <c r="Q6" i="30"/>
  <c r="Q117" i="30" s="1"/>
  <c r="K60" i="25"/>
  <c r="I61" i="25"/>
  <c r="E63" i="25"/>
  <c r="C110" i="25"/>
  <c r="F111" i="25" l="1"/>
  <c r="J111" i="25" s="1"/>
  <c r="G112" i="25" s="1"/>
  <c r="D117" i="25"/>
  <c r="B117" i="25" s="1"/>
  <c r="H116" i="25"/>
  <c r="BT7" i="20"/>
  <c r="R6" i="30"/>
  <c r="R117" i="30" s="1"/>
  <c r="I62" i="25"/>
  <c r="K61" i="25"/>
  <c r="E64" i="25"/>
  <c r="C111" i="25"/>
  <c r="F112" i="25" l="1"/>
  <c r="J112" i="25" s="1"/>
  <c r="G113" i="25" s="1"/>
  <c r="D118" i="25"/>
  <c r="B118" i="25" s="1"/>
  <c r="H117" i="25"/>
  <c r="G6" i="31"/>
  <c r="G117" i="31" s="1"/>
  <c r="BU7" i="20"/>
  <c r="I63" i="25"/>
  <c r="K62" i="25"/>
  <c r="E65" i="25"/>
  <c r="C112" i="25"/>
  <c r="F113" i="25" l="1"/>
  <c r="J113" i="25" s="1"/>
  <c r="G114" i="25" s="1"/>
  <c r="D119" i="25"/>
  <c r="B119" i="25" s="1"/>
  <c r="H118" i="25"/>
  <c r="H6" i="31"/>
  <c r="H117" i="31" s="1"/>
  <c r="BV7" i="20"/>
  <c r="K63" i="25"/>
  <c r="K64" i="25" s="1"/>
  <c r="E66" i="25"/>
  <c r="C113" i="25"/>
  <c r="D120" i="25" l="1"/>
  <c r="B120" i="25" s="1"/>
  <c r="H119" i="25"/>
  <c r="F114" i="25"/>
  <c r="J114" i="25" s="1"/>
  <c r="G115" i="25" s="1"/>
  <c r="I6" i="31"/>
  <c r="I117" i="31" s="1"/>
  <c r="BW7" i="20"/>
  <c r="I65" i="25"/>
  <c r="I64" i="25"/>
  <c r="E67" i="25"/>
  <c r="I66" i="25"/>
  <c r="K65" i="25"/>
  <c r="C114" i="25"/>
  <c r="F115" i="25" l="1"/>
  <c r="J115" i="25" s="1"/>
  <c r="G116" i="25" s="1"/>
  <c r="D121" i="25"/>
  <c r="B121" i="25" s="1"/>
  <c r="H120" i="25"/>
  <c r="BX7" i="20"/>
  <c r="J6" i="31"/>
  <c r="J117" i="31" s="1"/>
  <c r="E68" i="25"/>
  <c r="K66" i="25"/>
  <c r="C115" i="25"/>
  <c r="F116" i="25" l="1"/>
  <c r="J116" i="25" s="1"/>
  <c r="G117" i="25" s="1"/>
  <c r="D122" i="25"/>
  <c r="B122" i="25" s="1"/>
  <c r="H121" i="25"/>
  <c r="BY7" i="20"/>
  <c r="K6" i="31"/>
  <c r="K117" i="31" s="1"/>
  <c r="E69" i="25"/>
  <c r="I67" i="25"/>
  <c r="C116" i="25"/>
  <c r="F117" i="25" l="1"/>
  <c r="J117" i="25" s="1"/>
  <c r="G118" i="25" s="1"/>
  <c r="D123" i="25"/>
  <c r="B123" i="25" s="1"/>
  <c r="H122" i="25"/>
  <c r="BZ7" i="20"/>
  <c r="L6" i="31"/>
  <c r="L117" i="31" s="1"/>
  <c r="K67" i="25"/>
  <c r="E70" i="25"/>
  <c r="I68" i="25"/>
  <c r="C117" i="25"/>
  <c r="D124" i="25" l="1"/>
  <c r="B124" i="25" s="1"/>
  <c r="H123" i="25"/>
  <c r="F118" i="25"/>
  <c r="J118" i="25" s="1"/>
  <c r="G119" i="25" s="1"/>
  <c r="CA7" i="20"/>
  <c r="M6" i="31"/>
  <c r="M117" i="31" s="1"/>
  <c r="I69" i="25"/>
  <c r="E71" i="25"/>
  <c r="K68" i="25"/>
  <c r="C118" i="25"/>
  <c r="F119" i="25" l="1"/>
  <c r="J119" i="25" s="1"/>
  <c r="G120" i="25" s="1"/>
  <c r="D125" i="25"/>
  <c r="B125" i="25" s="1"/>
  <c r="H124" i="25"/>
  <c r="N6" i="31"/>
  <c r="N117" i="31" s="1"/>
  <c r="CB7" i="20"/>
  <c r="E72" i="25"/>
  <c r="K69" i="25"/>
  <c r="C119" i="25"/>
  <c r="F120" i="25" l="1"/>
  <c r="J120" i="25" s="1"/>
  <c r="G121" i="25" s="1"/>
  <c r="D126" i="25"/>
  <c r="B126" i="25" s="1"/>
  <c r="H125" i="25"/>
  <c r="CC7" i="20"/>
  <c r="O6" i="31"/>
  <c r="O117" i="31" s="1"/>
  <c r="I70" i="25"/>
  <c r="I71" i="25"/>
  <c r="E73" i="25"/>
  <c r="K70" i="25"/>
  <c r="C120" i="25"/>
  <c r="F121" i="25" l="1"/>
  <c r="J121" i="25"/>
  <c r="G122" i="25" s="1"/>
  <c r="D127" i="25"/>
  <c r="B127" i="25" s="1"/>
  <c r="H126" i="25"/>
  <c r="P6" i="31"/>
  <c r="P117" i="31" s="1"/>
  <c r="CD7" i="20"/>
  <c r="E74" i="25"/>
  <c r="I72" i="25"/>
  <c r="C121" i="25"/>
  <c r="K71" i="25"/>
  <c r="D128" i="25" l="1"/>
  <c r="B128" i="25" s="1"/>
  <c r="H127" i="25"/>
  <c r="F122" i="25"/>
  <c r="J122" i="25" s="1"/>
  <c r="G123" i="25" s="1"/>
  <c r="Q6" i="31"/>
  <c r="Q117" i="31" s="1"/>
  <c r="CE7" i="20"/>
  <c r="I73" i="25"/>
  <c r="E75" i="25"/>
  <c r="K72" i="25"/>
  <c r="C122" i="25"/>
  <c r="F123" i="25" l="1"/>
  <c r="J123" i="25" s="1"/>
  <c r="G124" i="25" s="1"/>
  <c r="D129" i="25"/>
  <c r="B129" i="25" s="1"/>
  <c r="H128" i="25"/>
  <c r="CF7" i="20"/>
  <c r="R6" i="31"/>
  <c r="R117" i="31" s="1"/>
  <c r="CG7" i="20" s="1"/>
  <c r="E76" i="25"/>
  <c r="I74" i="25"/>
  <c r="C123" i="25"/>
  <c r="K73" i="25"/>
  <c r="F124" i="25" l="1"/>
  <c r="J124" i="25" s="1"/>
  <c r="G125" i="25" s="1"/>
  <c r="D130" i="25"/>
  <c r="B130" i="25" s="1"/>
  <c r="H129" i="25"/>
  <c r="E77" i="25"/>
  <c r="K74" i="25"/>
  <c r="C124" i="25"/>
  <c r="F125" i="25" l="1"/>
  <c r="J125" i="25" s="1"/>
  <c r="G126" i="25" s="1"/>
  <c r="D131" i="25"/>
  <c r="B131" i="25" s="1"/>
  <c r="H130" i="25"/>
  <c r="E78" i="25"/>
  <c r="C125" i="25"/>
  <c r="D132" i="25" l="1"/>
  <c r="B132" i="25" s="1"/>
  <c r="H131" i="25"/>
  <c r="F126" i="25"/>
  <c r="J126" i="25" s="1"/>
  <c r="G127" i="25" s="1"/>
  <c r="E79" i="25"/>
  <c r="I76" i="25"/>
  <c r="C126" i="25"/>
  <c r="I75" i="25"/>
  <c r="K75" i="25"/>
  <c r="F127" i="25" l="1"/>
  <c r="J127" i="25" s="1"/>
  <c r="G128" i="25" s="1"/>
  <c r="D133" i="25"/>
  <c r="B133" i="25" s="1"/>
  <c r="H132" i="25"/>
  <c r="K76" i="25"/>
  <c r="E80" i="25"/>
  <c r="C127" i="25"/>
  <c r="I77" i="25"/>
  <c r="D134" i="25" l="1"/>
  <c r="B134" i="25" s="1"/>
  <c r="H133" i="25"/>
  <c r="F128" i="25"/>
  <c r="J128" i="25" s="1"/>
  <c r="G129" i="25" s="1"/>
  <c r="E81" i="25"/>
  <c r="I78" i="25"/>
  <c r="C128" i="25"/>
  <c r="K77" i="25"/>
  <c r="F129" i="25" l="1"/>
  <c r="J129" i="25" s="1"/>
  <c r="G130" i="25" s="1"/>
  <c r="D135" i="25"/>
  <c r="B135" i="25" s="1"/>
  <c r="H134" i="25"/>
  <c r="E82" i="25"/>
  <c r="K78" i="25"/>
  <c r="I79" i="25"/>
  <c r="C129" i="25"/>
  <c r="F130" i="25" l="1"/>
  <c r="J130" i="25" s="1"/>
  <c r="G131" i="25" s="1"/>
  <c r="D136" i="25"/>
  <c r="B136" i="25" s="1"/>
  <c r="H135" i="25"/>
  <c r="E83" i="25"/>
  <c r="K79" i="25"/>
  <c r="C130" i="25"/>
  <c r="D137" i="25" l="1"/>
  <c r="B137" i="25" s="1"/>
  <c r="H136" i="25"/>
  <c r="F131" i="25"/>
  <c r="J131" i="25" s="1"/>
  <c r="G132" i="25" s="1"/>
  <c r="E84" i="25"/>
  <c r="I80" i="25"/>
  <c r="I81" i="25"/>
  <c r="K80" i="25"/>
  <c r="C131" i="25"/>
  <c r="F132" i="25" l="1"/>
  <c r="J132" i="25" s="1"/>
  <c r="G133" i="25" s="1"/>
  <c r="D138" i="25"/>
  <c r="B138" i="25" s="1"/>
  <c r="H137" i="25"/>
  <c r="E85" i="25"/>
  <c r="C132" i="25"/>
  <c r="K81" i="25"/>
  <c r="D139" i="25" l="1"/>
  <c r="B139" i="25" s="1"/>
  <c r="H138" i="25"/>
  <c r="F133" i="25"/>
  <c r="J133" i="25" s="1"/>
  <c r="G134" i="25" s="1"/>
  <c r="E86" i="25"/>
  <c r="I82" i="25"/>
  <c r="I83" i="25"/>
  <c r="K82" i="25"/>
  <c r="C133" i="25"/>
  <c r="F134" i="25" l="1"/>
  <c r="J134" i="25" s="1"/>
  <c r="G135" i="25" s="1"/>
  <c r="D140" i="25"/>
  <c r="B140" i="25" s="1"/>
  <c r="H139" i="25"/>
  <c r="E87" i="25"/>
  <c r="K83" i="25"/>
  <c r="C134" i="25"/>
  <c r="D141" i="25" l="1"/>
  <c r="B141" i="25" s="1"/>
  <c r="H140" i="25"/>
  <c r="F135" i="25"/>
  <c r="J135" i="25" s="1"/>
  <c r="G136" i="25" s="1"/>
  <c r="E88" i="25"/>
  <c r="I84" i="25"/>
  <c r="K84" i="25"/>
  <c r="C135" i="25"/>
  <c r="F136" i="25" l="1"/>
  <c r="J136" i="25" s="1"/>
  <c r="G137" i="25" s="1"/>
  <c r="D142" i="25"/>
  <c r="B142" i="25" s="1"/>
  <c r="H141" i="25"/>
  <c r="E89" i="25"/>
  <c r="I85" i="25"/>
  <c r="K85" i="25"/>
  <c r="C136" i="25"/>
  <c r="F137" i="25" l="1"/>
  <c r="J137" i="25" s="1"/>
  <c r="G138" i="25" s="1"/>
  <c r="D143" i="25"/>
  <c r="B143" i="25" s="1"/>
  <c r="H142" i="25"/>
  <c r="E90" i="25"/>
  <c r="I86" i="25"/>
  <c r="K86" i="25"/>
  <c r="C137" i="25"/>
  <c r="F138" i="25" l="1"/>
  <c r="J138" i="25" s="1"/>
  <c r="G139" i="25" s="1"/>
  <c r="D144" i="25"/>
  <c r="B144" i="25" s="1"/>
  <c r="H143" i="25"/>
  <c r="E91" i="25"/>
  <c r="I87" i="25"/>
  <c r="K87" i="25"/>
  <c r="I88" i="25"/>
  <c r="C138" i="25"/>
  <c r="F139" i="25" l="1"/>
  <c r="J139" i="25" s="1"/>
  <c r="G140" i="25" s="1"/>
  <c r="D145" i="25"/>
  <c r="B145" i="25" s="1"/>
  <c r="H144" i="25"/>
  <c r="E92" i="25"/>
  <c r="C139" i="25"/>
  <c r="K88" i="25"/>
  <c r="D146" i="25" l="1"/>
  <c r="B146" i="25" s="1"/>
  <c r="H145" i="25"/>
  <c r="F140" i="25"/>
  <c r="J140" i="25" s="1"/>
  <c r="G141" i="25" s="1"/>
  <c r="E93" i="25"/>
  <c r="I89" i="25"/>
  <c r="I90" i="25"/>
  <c r="K89" i="25"/>
  <c r="C140" i="25"/>
  <c r="F141" i="25" l="1"/>
  <c r="J141" i="25" s="1"/>
  <c r="G142" i="25" s="1"/>
  <c r="D147" i="25"/>
  <c r="B147" i="25" s="1"/>
  <c r="H146" i="25"/>
  <c r="E94" i="25"/>
  <c r="K90" i="25"/>
  <c r="C141" i="25"/>
  <c r="D148" i="25" l="1"/>
  <c r="B148" i="25" s="1"/>
  <c r="H147" i="25"/>
  <c r="F142" i="25"/>
  <c r="J142" i="25" s="1"/>
  <c r="G143" i="25" s="1"/>
  <c r="I91" i="25"/>
  <c r="I92" i="25"/>
  <c r="E95" i="25"/>
  <c r="K91" i="25"/>
  <c r="C142" i="25"/>
  <c r="F143" i="25" l="1"/>
  <c r="J143" i="25" s="1"/>
  <c r="G144" i="25" s="1"/>
  <c r="D149" i="25"/>
  <c r="B149" i="25" s="1"/>
  <c r="H148" i="25"/>
  <c r="I93" i="25"/>
  <c r="E96" i="25"/>
  <c r="C143" i="25"/>
  <c r="K92" i="25"/>
  <c r="D150" i="25" l="1"/>
  <c r="B150" i="25" s="1"/>
  <c r="H149" i="25"/>
  <c r="F144" i="25"/>
  <c r="J144" i="25" s="1"/>
  <c r="G145" i="25" s="1"/>
  <c r="E97" i="25"/>
  <c r="K93" i="25"/>
  <c r="C144" i="25"/>
  <c r="F145" i="25" l="1"/>
  <c r="J145" i="25" s="1"/>
  <c r="G146" i="25" s="1"/>
  <c r="D151" i="25"/>
  <c r="B151" i="25" s="1"/>
  <c r="H150" i="25"/>
  <c r="E98" i="25"/>
  <c r="C145" i="25"/>
  <c r="D152" i="25" l="1"/>
  <c r="B152" i="25" s="1"/>
  <c r="H151" i="25"/>
  <c r="F146" i="25"/>
  <c r="J146" i="25" s="1"/>
  <c r="G147" i="25" s="1"/>
  <c r="E99" i="25"/>
  <c r="I95" i="25"/>
  <c r="C146" i="25"/>
  <c r="I94" i="25"/>
  <c r="K94" i="25"/>
  <c r="F147" i="25" l="1"/>
  <c r="J147" i="25" s="1"/>
  <c r="G148" i="25" s="1"/>
  <c r="D153" i="25"/>
  <c r="B153" i="25" s="1"/>
  <c r="H152" i="25"/>
  <c r="K95" i="25"/>
  <c r="E100" i="25"/>
  <c r="C147" i="25"/>
  <c r="D154" i="25" l="1"/>
  <c r="B154" i="25" s="1"/>
  <c r="H153" i="25"/>
  <c r="F148" i="25"/>
  <c r="J148" i="25" s="1"/>
  <c r="G149" i="25" s="1"/>
  <c r="I96" i="25"/>
  <c r="K96" i="25"/>
  <c r="E101" i="25"/>
  <c r="I97" i="25"/>
  <c r="C148" i="25"/>
  <c r="F149" i="25" l="1"/>
  <c r="J149" i="25" s="1"/>
  <c r="G150" i="25" s="1"/>
  <c r="D155" i="25"/>
  <c r="B155" i="25" s="1"/>
  <c r="H154" i="25"/>
  <c r="E102" i="25"/>
  <c r="I98" i="25"/>
  <c r="C149" i="25"/>
  <c r="K97" i="25"/>
  <c r="F150" i="25" l="1"/>
  <c r="J150" i="25" s="1"/>
  <c r="G151" i="25" s="1"/>
  <c r="D156" i="25"/>
  <c r="B156" i="25" s="1"/>
  <c r="H155" i="25"/>
  <c r="E103" i="25"/>
  <c r="K98" i="25"/>
  <c r="C150" i="25"/>
  <c r="D157" i="25" l="1"/>
  <c r="B157" i="25" s="1"/>
  <c r="H156" i="25"/>
  <c r="F151" i="25"/>
  <c r="J151" i="25" s="1"/>
  <c r="G152" i="25" s="1"/>
  <c r="E104" i="25"/>
  <c r="C151" i="25"/>
  <c r="F152" i="25" l="1"/>
  <c r="J152" i="25" s="1"/>
  <c r="G153" i="25" s="1"/>
  <c r="D158" i="25"/>
  <c r="B158" i="25" s="1"/>
  <c r="H157" i="25"/>
  <c r="E105" i="25"/>
  <c r="I100" i="25"/>
  <c r="C152" i="25"/>
  <c r="I99" i="25"/>
  <c r="K99" i="25"/>
  <c r="D159" i="25" l="1"/>
  <c r="B159" i="25" s="1"/>
  <c r="H158" i="25"/>
  <c r="F153" i="25"/>
  <c r="J153" i="25" s="1"/>
  <c r="G154" i="25" s="1"/>
  <c r="E106" i="25"/>
  <c r="K100" i="25"/>
  <c r="C153" i="25"/>
  <c r="I101" i="25"/>
  <c r="F154" i="25" l="1"/>
  <c r="J154" i="25" s="1"/>
  <c r="G155" i="25" s="1"/>
  <c r="D160" i="25"/>
  <c r="B160" i="25" s="1"/>
  <c r="H159" i="25"/>
  <c r="E107" i="25"/>
  <c r="C154" i="25"/>
  <c r="K101" i="25"/>
  <c r="D161" i="25" l="1"/>
  <c r="B161" i="25" s="1"/>
  <c r="H160" i="25"/>
  <c r="F155" i="25"/>
  <c r="J155" i="25" s="1"/>
  <c r="G156" i="25" s="1"/>
  <c r="I102" i="25"/>
  <c r="E108" i="25"/>
  <c r="K102" i="25"/>
  <c r="C155" i="25"/>
  <c r="F156" i="25" l="1"/>
  <c r="J156" i="25" s="1"/>
  <c r="G157" i="25" s="1"/>
  <c r="D162" i="25"/>
  <c r="B162" i="25" s="1"/>
  <c r="H161" i="25"/>
  <c r="I103" i="25"/>
  <c r="E109" i="25"/>
  <c r="C156" i="25"/>
  <c r="D163" i="25" l="1"/>
  <c r="B163" i="25" s="1"/>
  <c r="H162" i="25"/>
  <c r="F157" i="25"/>
  <c r="J157" i="25" s="1"/>
  <c r="G158" i="25" s="1"/>
  <c r="K103" i="25"/>
  <c r="I104" i="25"/>
  <c r="E110" i="25"/>
  <c r="C157" i="25"/>
  <c r="F158" i="25" l="1"/>
  <c r="J158" i="25" s="1"/>
  <c r="G159" i="25" s="1"/>
  <c r="D164" i="25"/>
  <c r="B164" i="25" s="1"/>
  <c r="H163" i="25"/>
  <c r="K104" i="25"/>
  <c r="E111" i="25"/>
  <c r="I105" i="25"/>
  <c r="C158" i="25"/>
  <c r="F159" i="25" l="1"/>
  <c r="J159" i="25" s="1"/>
  <c r="G160" i="25" s="1"/>
  <c r="D165" i="25"/>
  <c r="B165" i="25" s="1"/>
  <c r="H164" i="25"/>
  <c r="K105" i="25"/>
  <c r="K106" i="25" s="1"/>
  <c r="E112" i="25"/>
  <c r="I106" i="25"/>
  <c r="I107" i="25"/>
  <c r="C159" i="25"/>
  <c r="F160" i="25" l="1"/>
  <c r="J160" i="25" s="1"/>
  <c r="G161" i="25" s="1"/>
  <c r="D166" i="25"/>
  <c r="B166" i="25" s="1"/>
  <c r="H165" i="25"/>
  <c r="E113" i="25"/>
  <c r="K107" i="25"/>
  <c r="C160" i="25"/>
  <c r="F161" i="25" l="1"/>
  <c r="J161" i="25" s="1"/>
  <c r="G162" i="25" s="1"/>
  <c r="D167" i="25"/>
  <c r="B167" i="25" s="1"/>
  <c r="H166" i="25"/>
  <c r="E114" i="25"/>
  <c r="I108" i="25"/>
  <c r="I109" i="25"/>
  <c r="K108" i="25"/>
  <c r="C161" i="25"/>
  <c r="F162" i="25" l="1"/>
  <c r="J162" i="25" s="1"/>
  <c r="G163" i="25" s="1"/>
  <c r="D168" i="25"/>
  <c r="B168" i="25" s="1"/>
  <c r="H167" i="25"/>
  <c r="E115" i="25"/>
  <c r="K109" i="25"/>
  <c r="C162" i="25"/>
  <c r="D169" i="25" l="1"/>
  <c r="B169" i="25" s="1"/>
  <c r="H168" i="25"/>
  <c r="F163" i="25"/>
  <c r="J163" i="25" s="1"/>
  <c r="G164" i="25" s="1"/>
  <c r="E116" i="25"/>
  <c r="I110" i="25"/>
  <c r="I111" i="25"/>
  <c r="K110" i="25"/>
  <c r="C163" i="25"/>
  <c r="F164" i="25" l="1"/>
  <c r="J164" i="25" s="1"/>
  <c r="G165" i="25" s="1"/>
  <c r="D170" i="25"/>
  <c r="B170" i="25" s="1"/>
  <c r="H169" i="25"/>
  <c r="E117" i="25"/>
  <c r="K111" i="25"/>
  <c r="I112" i="25"/>
  <c r="C164" i="25"/>
  <c r="F165" i="25" l="1"/>
  <c r="J165" i="25" s="1"/>
  <c r="G166" i="25" s="1"/>
  <c r="D171" i="25"/>
  <c r="B171" i="25" s="1"/>
  <c r="H170" i="25"/>
  <c r="E118" i="25"/>
  <c r="K112" i="25"/>
  <c r="C165" i="25"/>
  <c r="F166" i="25" l="1"/>
  <c r="J166" i="25" s="1"/>
  <c r="G167" i="25" s="1"/>
  <c r="D172" i="25"/>
  <c r="B172" i="25" s="1"/>
  <c r="H171" i="25"/>
  <c r="E119" i="25"/>
  <c r="I113" i="25"/>
  <c r="K113" i="25"/>
  <c r="C166" i="25"/>
  <c r="F167" i="25" l="1"/>
  <c r="J167" i="25" s="1"/>
  <c r="G168" i="25" s="1"/>
  <c r="D173" i="25"/>
  <c r="B173" i="25" s="1"/>
  <c r="H172" i="25"/>
  <c r="E120" i="25"/>
  <c r="I114" i="25"/>
  <c r="I115" i="25"/>
  <c r="K114" i="25"/>
  <c r="C167" i="25"/>
  <c r="F168" i="25" l="1"/>
  <c r="J168" i="25" s="1"/>
  <c r="G169" i="25" s="1"/>
  <c r="D174" i="25"/>
  <c r="B174" i="25" s="1"/>
  <c r="H173" i="25"/>
  <c r="E121" i="25"/>
  <c r="C168" i="25"/>
  <c r="K115" i="25"/>
  <c r="D175" i="25" l="1"/>
  <c r="B175" i="25" s="1"/>
  <c r="H174" i="25"/>
  <c r="F169" i="25"/>
  <c r="J169" i="25" s="1"/>
  <c r="G170" i="25" s="1"/>
  <c r="E122" i="25"/>
  <c r="I116" i="25"/>
  <c r="I117" i="25"/>
  <c r="K116" i="25"/>
  <c r="C169" i="25"/>
  <c r="F170" i="25" l="1"/>
  <c r="J170" i="25" s="1"/>
  <c r="G171" i="25" s="1"/>
  <c r="D176" i="25"/>
  <c r="B176" i="25" s="1"/>
  <c r="H175" i="25"/>
  <c r="E123" i="25"/>
  <c r="K117" i="25"/>
  <c r="C170" i="25"/>
  <c r="D177" i="25" l="1"/>
  <c r="B177" i="25" s="1"/>
  <c r="H176" i="25"/>
  <c r="F171" i="25"/>
  <c r="J171" i="25" s="1"/>
  <c r="G172" i="25" s="1"/>
  <c r="E124" i="25"/>
  <c r="C171" i="25"/>
  <c r="I118" i="25"/>
  <c r="F172" i="25" l="1"/>
  <c r="J172" i="25" s="1"/>
  <c r="G173" i="25" s="1"/>
  <c r="D178" i="25"/>
  <c r="B178" i="25" s="1"/>
  <c r="H177" i="25"/>
  <c r="E125" i="25"/>
  <c r="I119" i="25"/>
  <c r="K118" i="25"/>
  <c r="C172" i="25"/>
  <c r="F173" i="25" l="1"/>
  <c r="J173" i="25" s="1"/>
  <c r="G174" i="25" s="1"/>
  <c r="D179" i="25"/>
  <c r="B179" i="25" s="1"/>
  <c r="H178" i="25"/>
  <c r="E126" i="25"/>
  <c r="K119" i="25"/>
  <c r="I120" i="25"/>
  <c r="C173" i="25"/>
  <c r="F174" i="25" l="1"/>
  <c r="J174" i="25" s="1"/>
  <c r="G175" i="25" s="1"/>
  <c r="D180" i="25"/>
  <c r="B180" i="25" s="1"/>
  <c r="H179" i="25"/>
  <c r="E127" i="25"/>
  <c r="K120" i="25"/>
  <c r="C174" i="25"/>
  <c r="D181" i="25" l="1"/>
  <c r="B181" i="25" s="1"/>
  <c r="H180" i="25"/>
  <c r="F175" i="25"/>
  <c r="J175" i="25" s="1"/>
  <c r="G176" i="25" s="1"/>
  <c r="E128" i="25"/>
  <c r="C175" i="25"/>
  <c r="I121" i="25"/>
  <c r="F176" i="25" l="1"/>
  <c r="J176" i="25" s="1"/>
  <c r="G177" i="25" s="1"/>
  <c r="D182" i="25"/>
  <c r="B182" i="25" s="1"/>
  <c r="H181" i="25"/>
  <c r="E129" i="25"/>
  <c r="K121" i="25"/>
  <c r="C176" i="25"/>
  <c r="D183" i="25" l="1"/>
  <c r="B183" i="25" s="1"/>
  <c r="H182" i="25"/>
  <c r="F177" i="25"/>
  <c r="J177" i="25" s="1"/>
  <c r="G178" i="25" s="1"/>
  <c r="E130" i="25"/>
  <c r="I122" i="25"/>
  <c r="I123" i="25"/>
  <c r="K122" i="25"/>
  <c r="C177" i="25"/>
  <c r="F178" i="25" l="1"/>
  <c r="J178" i="25" s="1"/>
  <c r="G179" i="25" s="1"/>
  <c r="D184" i="25"/>
  <c r="B184" i="25" s="1"/>
  <c r="H183" i="25"/>
  <c r="E131" i="25"/>
  <c r="K123" i="25"/>
  <c r="C178" i="25"/>
  <c r="D185" i="25" l="1"/>
  <c r="B185" i="25" s="1"/>
  <c r="H184" i="25"/>
  <c r="F179" i="25"/>
  <c r="J179" i="25" s="1"/>
  <c r="G180" i="25" s="1"/>
  <c r="I124" i="25"/>
  <c r="I125" i="25"/>
  <c r="K124" i="25"/>
  <c r="E132" i="25"/>
  <c r="C179" i="25"/>
  <c r="F180" i="25" l="1"/>
  <c r="J180" i="25" s="1"/>
  <c r="G181" i="25" s="1"/>
  <c r="D186" i="25"/>
  <c r="B186" i="25" s="1"/>
  <c r="H185" i="25"/>
  <c r="E133" i="25"/>
  <c r="K125" i="25"/>
  <c r="C180" i="25"/>
  <c r="D187" i="25" l="1"/>
  <c r="B187" i="25" s="1"/>
  <c r="H186" i="25"/>
  <c r="F181" i="25"/>
  <c r="J181" i="25" s="1"/>
  <c r="G182" i="25" s="1"/>
  <c r="E134" i="25"/>
  <c r="I126" i="25"/>
  <c r="K126" i="25"/>
  <c r="I127" i="25"/>
  <c r="C181" i="25"/>
  <c r="F182" i="25" l="1"/>
  <c r="J182" i="25" s="1"/>
  <c r="G183" i="25" s="1"/>
  <c r="D188" i="25"/>
  <c r="B188" i="25" s="1"/>
  <c r="H187" i="25"/>
  <c r="E135" i="25"/>
  <c r="C182" i="25"/>
  <c r="K127" i="25"/>
  <c r="D189" i="25" l="1"/>
  <c r="B189" i="25" s="1"/>
  <c r="H188" i="25"/>
  <c r="F183" i="25"/>
  <c r="J183" i="25" s="1"/>
  <c r="G184" i="25" s="1"/>
  <c r="E136" i="25"/>
  <c r="I128" i="25"/>
  <c r="K128" i="25"/>
  <c r="C183" i="25"/>
  <c r="F184" i="25" l="1"/>
  <c r="J184" i="25" s="1"/>
  <c r="G185" i="25" s="1"/>
  <c r="D190" i="25"/>
  <c r="B190" i="25" s="1"/>
  <c r="H189" i="25"/>
  <c r="I129" i="25"/>
  <c r="I130" i="25"/>
  <c r="E137" i="25"/>
  <c r="C184" i="25"/>
  <c r="K129" i="25"/>
  <c r="D191" i="25" l="1"/>
  <c r="B191" i="25" s="1"/>
  <c r="H190" i="25"/>
  <c r="F185" i="25"/>
  <c r="J185" i="25" s="1"/>
  <c r="G186" i="25" s="1"/>
  <c r="E138" i="25"/>
  <c r="K130" i="25"/>
  <c r="C185" i="25"/>
  <c r="F186" i="25" l="1"/>
  <c r="J186" i="25" s="1"/>
  <c r="G187" i="25" s="1"/>
  <c r="D192" i="25"/>
  <c r="B192" i="25" s="1"/>
  <c r="H191" i="25"/>
  <c r="I131" i="25"/>
  <c r="E139" i="25"/>
  <c r="C186" i="25"/>
  <c r="D193" i="25" l="1"/>
  <c r="B193" i="25" s="1"/>
  <c r="H192" i="25"/>
  <c r="F187" i="25"/>
  <c r="J187" i="25" s="1"/>
  <c r="G188" i="25" s="1"/>
  <c r="K131" i="25"/>
  <c r="E140" i="25"/>
  <c r="C187" i="25"/>
  <c r="F188" i="25" l="1"/>
  <c r="J188" i="25" s="1"/>
  <c r="G189" i="25" s="1"/>
  <c r="D194" i="25"/>
  <c r="B194" i="25" s="1"/>
  <c r="H193" i="25"/>
  <c r="E141" i="25"/>
  <c r="C188" i="25"/>
  <c r="D195" i="25" l="1"/>
  <c r="B195" i="25" s="1"/>
  <c r="H194" i="25"/>
  <c r="F189" i="25"/>
  <c r="J189" i="25" s="1"/>
  <c r="G190" i="25" s="1"/>
  <c r="I132" i="25"/>
  <c r="K132" i="25"/>
  <c r="E142" i="25"/>
  <c r="C189" i="25"/>
  <c r="F190" i="25" l="1"/>
  <c r="J190" i="25" s="1"/>
  <c r="G191" i="25" s="1"/>
  <c r="D196" i="25"/>
  <c r="B196" i="25" s="1"/>
  <c r="H195" i="25"/>
  <c r="I133" i="25"/>
  <c r="E143" i="25"/>
  <c r="C190" i="25"/>
  <c r="D197" i="25" l="1"/>
  <c r="B197" i="25" s="1"/>
  <c r="H196" i="25"/>
  <c r="F191" i="25"/>
  <c r="J191" i="25" s="1"/>
  <c r="G192" i="25" s="1"/>
  <c r="K133" i="25"/>
  <c r="I134" i="25"/>
  <c r="E144" i="25"/>
  <c r="C191" i="25"/>
  <c r="F192" i="25" l="1"/>
  <c r="J192" i="25" s="1"/>
  <c r="G193" i="25" s="1"/>
  <c r="D198" i="25"/>
  <c r="B198" i="25" s="1"/>
  <c r="H197" i="25"/>
  <c r="K134" i="25"/>
  <c r="E145" i="25"/>
  <c r="C192" i="25"/>
  <c r="F193" i="25" l="1"/>
  <c r="J193" i="25" s="1"/>
  <c r="G194" i="25" s="1"/>
  <c r="D199" i="25"/>
  <c r="B199" i="25" s="1"/>
  <c r="H198" i="25"/>
  <c r="I135" i="25"/>
  <c r="E146" i="25"/>
  <c r="C193" i="25"/>
  <c r="D200" i="25" l="1"/>
  <c r="B200" i="25" s="1"/>
  <c r="H199" i="25"/>
  <c r="F194" i="25"/>
  <c r="J194" i="25" s="1"/>
  <c r="G195" i="25" s="1"/>
  <c r="I136" i="25"/>
  <c r="K135" i="25"/>
  <c r="E147" i="25"/>
  <c r="C194" i="25"/>
  <c r="F195" i="25" l="1"/>
  <c r="J195" i="25" s="1"/>
  <c r="G196" i="25" s="1"/>
  <c r="D201" i="25"/>
  <c r="B201" i="25" s="1"/>
  <c r="H200" i="25"/>
  <c r="K136" i="25"/>
  <c r="I137" i="25"/>
  <c r="E148" i="25"/>
  <c r="C195" i="25"/>
  <c r="F196" i="25" l="1"/>
  <c r="J196" i="25" s="1"/>
  <c r="G197" i="25" s="1"/>
  <c r="D202" i="25"/>
  <c r="B202" i="25" s="1"/>
  <c r="H201" i="25"/>
  <c r="K137" i="25"/>
  <c r="E149" i="25"/>
  <c r="C196" i="25"/>
  <c r="F197" i="25" l="1"/>
  <c r="J197" i="25" s="1"/>
  <c r="G198" i="25" s="1"/>
  <c r="D203" i="25"/>
  <c r="B203" i="25" s="1"/>
  <c r="H202" i="25"/>
  <c r="I138" i="25"/>
  <c r="E150" i="25"/>
  <c r="C197" i="25"/>
  <c r="D204" i="25" l="1"/>
  <c r="B204" i="25" s="1"/>
  <c r="H203" i="25"/>
  <c r="F198" i="25"/>
  <c r="J198" i="25" s="1"/>
  <c r="G199" i="25" s="1"/>
  <c r="I139" i="25"/>
  <c r="K138" i="25"/>
  <c r="E151" i="25"/>
  <c r="C198" i="25"/>
  <c r="F199" i="25" l="1"/>
  <c r="J199" i="25" s="1"/>
  <c r="G200" i="25" s="1"/>
  <c r="D205" i="25"/>
  <c r="B205" i="25" s="1"/>
  <c r="H204" i="25"/>
  <c r="K139" i="25"/>
  <c r="E152" i="25"/>
  <c r="C199" i="25"/>
  <c r="F200" i="25" l="1"/>
  <c r="J200" i="25" s="1"/>
  <c r="G201" i="25" s="1"/>
  <c r="D206" i="25"/>
  <c r="B206" i="25" s="1"/>
  <c r="H205" i="25"/>
  <c r="I140" i="25"/>
  <c r="K140" i="25"/>
  <c r="E153" i="25"/>
  <c r="C200" i="25"/>
  <c r="F201" i="25" l="1"/>
  <c r="J201" i="25" s="1"/>
  <c r="G202" i="25" s="1"/>
  <c r="D207" i="25"/>
  <c r="B207" i="25" s="1"/>
  <c r="H206" i="25"/>
  <c r="I141" i="25"/>
  <c r="K141" i="25"/>
  <c r="E154" i="25"/>
  <c r="C201" i="25"/>
  <c r="F202" i="25" l="1"/>
  <c r="J202" i="25" s="1"/>
  <c r="G203" i="25" s="1"/>
  <c r="D208" i="25"/>
  <c r="B208" i="25" s="1"/>
  <c r="H207" i="25"/>
  <c r="I142" i="25"/>
  <c r="I143" i="25"/>
  <c r="K142" i="25"/>
  <c r="E155" i="25"/>
  <c r="C202" i="25"/>
  <c r="F203" i="25" l="1"/>
  <c r="J203" i="25" s="1"/>
  <c r="G204" i="25" s="1"/>
  <c r="D209" i="25"/>
  <c r="B209" i="25" s="1"/>
  <c r="H208" i="25"/>
  <c r="K143" i="25"/>
  <c r="E156" i="25"/>
  <c r="C203" i="25"/>
  <c r="D210" i="25" l="1"/>
  <c r="B210" i="25" s="1"/>
  <c r="H209" i="25"/>
  <c r="F204" i="25"/>
  <c r="J204" i="25" s="1"/>
  <c r="G205" i="25" s="1"/>
  <c r="I144" i="25"/>
  <c r="K144" i="25"/>
  <c r="E157" i="25"/>
  <c r="C204" i="25"/>
  <c r="F205" i="25" l="1"/>
  <c r="J205" i="25" s="1"/>
  <c r="G206" i="25" s="1"/>
  <c r="D211" i="25"/>
  <c r="B211" i="25" s="1"/>
  <c r="H210" i="25"/>
  <c r="I145" i="25"/>
  <c r="K145" i="25"/>
  <c r="E158" i="25"/>
  <c r="C205" i="25"/>
  <c r="F206" i="25" l="1"/>
  <c r="J206" i="25" s="1"/>
  <c r="G207" i="25" s="1"/>
  <c r="D212" i="25"/>
  <c r="B212" i="25" s="1"/>
  <c r="H211" i="25"/>
  <c r="I146" i="25"/>
  <c r="I147" i="25"/>
  <c r="K146" i="25"/>
  <c r="E159" i="25"/>
  <c r="C206" i="25"/>
  <c r="F207" i="25" l="1"/>
  <c r="J207" i="25" s="1"/>
  <c r="G208" i="25" s="1"/>
  <c r="D213" i="25"/>
  <c r="B213" i="25" s="1"/>
  <c r="H212" i="25"/>
  <c r="K147" i="25"/>
  <c r="I148" i="25"/>
  <c r="E160" i="25"/>
  <c r="C207" i="25"/>
  <c r="F208" i="25" l="1"/>
  <c r="J208" i="25" s="1"/>
  <c r="G209" i="25" s="1"/>
  <c r="D214" i="25"/>
  <c r="B214" i="25" s="1"/>
  <c r="H213" i="25"/>
  <c r="K148" i="25"/>
  <c r="E161" i="25"/>
  <c r="C208" i="25"/>
  <c r="D215" i="25" l="1"/>
  <c r="B215" i="25" s="1"/>
  <c r="H214" i="25"/>
  <c r="F209" i="25"/>
  <c r="J209" i="25" s="1"/>
  <c r="G210" i="25" s="1"/>
  <c r="I149" i="25"/>
  <c r="E162" i="25"/>
  <c r="C209" i="25"/>
  <c r="F210" i="25" l="1"/>
  <c r="J210" i="25" s="1"/>
  <c r="G211" i="25" s="1"/>
  <c r="D216" i="25"/>
  <c r="B216" i="25" s="1"/>
  <c r="H215" i="25"/>
  <c r="I150" i="25"/>
  <c r="K149" i="25"/>
  <c r="E163" i="25"/>
  <c r="C210" i="25"/>
  <c r="F211" i="25" l="1"/>
  <c r="J211" i="25" s="1"/>
  <c r="G212" i="25" s="1"/>
  <c r="D217" i="25"/>
  <c r="B217" i="25" s="1"/>
  <c r="H216" i="25"/>
  <c r="K150" i="25"/>
  <c r="E164" i="25"/>
  <c r="C211" i="25"/>
  <c r="D218" i="25" l="1"/>
  <c r="B218" i="25" s="1"/>
  <c r="H217" i="25"/>
  <c r="F212" i="25"/>
  <c r="J212" i="25" s="1"/>
  <c r="G213" i="25" s="1"/>
  <c r="I151" i="25"/>
  <c r="K151" i="25"/>
  <c r="E165" i="25"/>
  <c r="C212" i="25"/>
  <c r="F213" i="25" l="1"/>
  <c r="J213" i="25" s="1"/>
  <c r="G214" i="25" s="1"/>
  <c r="D219" i="25"/>
  <c r="B219" i="25" s="1"/>
  <c r="H218" i="25"/>
  <c r="I152" i="25"/>
  <c r="K152" i="25"/>
  <c r="E166" i="25"/>
  <c r="C213" i="25"/>
  <c r="F214" i="25" l="1"/>
  <c r="J214" i="25" s="1"/>
  <c r="G215" i="25" s="1"/>
  <c r="D220" i="25"/>
  <c r="B220" i="25" s="1"/>
  <c r="H219" i="25"/>
  <c r="I153" i="25"/>
  <c r="I154" i="25"/>
  <c r="K153" i="25"/>
  <c r="E167" i="25"/>
  <c r="C214" i="25"/>
  <c r="F215" i="25" l="1"/>
  <c r="J215" i="25" s="1"/>
  <c r="G216" i="25" s="1"/>
  <c r="D221" i="25"/>
  <c r="B221" i="25" s="1"/>
  <c r="H220" i="25"/>
  <c r="K154" i="25"/>
  <c r="I155" i="25"/>
  <c r="E168" i="25"/>
  <c r="C215" i="25"/>
  <c r="F216" i="25" l="1"/>
  <c r="J216" i="25" s="1"/>
  <c r="G217" i="25" s="1"/>
  <c r="D222" i="25"/>
  <c r="B222" i="25" s="1"/>
  <c r="H221" i="25"/>
  <c r="I156" i="25"/>
  <c r="K155" i="25"/>
  <c r="E169" i="25"/>
  <c r="C216" i="25"/>
  <c r="F217" i="25" l="1"/>
  <c r="J217" i="25" s="1"/>
  <c r="G218" i="25" s="1"/>
  <c r="D223" i="25"/>
  <c r="B223" i="25" s="1"/>
  <c r="H222" i="25"/>
  <c r="K156" i="25"/>
  <c r="E170" i="25"/>
  <c r="C217" i="25"/>
  <c r="F218" i="25" l="1"/>
  <c r="J218" i="25" s="1"/>
  <c r="G219" i="25" s="1"/>
  <c r="D224" i="25"/>
  <c r="B224" i="25" s="1"/>
  <c r="H223" i="25"/>
  <c r="E171" i="25"/>
  <c r="C218" i="25"/>
  <c r="D225" i="25" l="1"/>
  <c r="B225" i="25" s="1"/>
  <c r="H224" i="25"/>
  <c r="F219" i="25"/>
  <c r="J219" i="25" s="1"/>
  <c r="G220" i="25" s="1"/>
  <c r="I158" i="25"/>
  <c r="I157" i="25"/>
  <c r="K157" i="25"/>
  <c r="E172" i="25"/>
  <c r="C219" i="25"/>
  <c r="F220" i="25" l="1"/>
  <c r="J220" i="25" s="1"/>
  <c r="G221" i="25" s="1"/>
  <c r="D226" i="25"/>
  <c r="B226" i="25" s="1"/>
  <c r="H225" i="25"/>
  <c r="K158" i="25"/>
  <c r="I159" i="25"/>
  <c r="E173" i="25"/>
  <c r="C220" i="25"/>
  <c r="F221" i="25" l="1"/>
  <c r="J221" i="25" s="1"/>
  <c r="G222" i="25" s="1"/>
  <c r="D227" i="25"/>
  <c r="B227" i="25" s="1"/>
  <c r="H226" i="25"/>
  <c r="I160" i="25"/>
  <c r="K159" i="25"/>
  <c r="E174" i="25"/>
  <c r="C221" i="25"/>
  <c r="F222" i="25" l="1"/>
  <c r="J222" i="25" s="1"/>
  <c r="G223" i="25" s="1"/>
  <c r="D228" i="25"/>
  <c r="B228" i="25" s="1"/>
  <c r="H227" i="25"/>
  <c r="K160" i="25"/>
  <c r="I161" i="25"/>
  <c r="E175" i="25"/>
  <c r="C222" i="25"/>
  <c r="F223" i="25" l="1"/>
  <c r="J223" i="25" s="1"/>
  <c r="G224" i="25" s="1"/>
  <c r="D229" i="25"/>
  <c r="B229" i="25" s="1"/>
  <c r="H228" i="25"/>
  <c r="I162" i="25"/>
  <c r="K161" i="25"/>
  <c r="E176" i="25"/>
  <c r="C223" i="25"/>
  <c r="F224" i="25" l="1"/>
  <c r="J224" i="25" s="1"/>
  <c r="G225" i="25" s="1"/>
  <c r="D230" i="25"/>
  <c r="B230" i="25" s="1"/>
  <c r="H229" i="25"/>
  <c r="K162" i="25"/>
  <c r="E177" i="25"/>
  <c r="C224" i="25"/>
  <c r="D231" i="25" l="1"/>
  <c r="B231" i="25" s="1"/>
  <c r="H230" i="25"/>
  <c r="F225" i="25"/>
  <c r="J225" i="25" s="1"/>
  <c r="G226" i="25" s="1"/>
  <c r="I163" i="25"/>
  <c r="K163" i="25"/>
  <c r="E178" i="25"/>
  <c r="C225" i="25"/>
  <c r="F226" i="25" l="1"/>
  <c r="J226" i="25" s="1"/>
  <c r="G227" i="25" s="1"/>
  <c r="D232" i="25"/>
  <c r="B232" i="25" s="1"/>
  <c r="H231" i="25"/>
  <c r="I164" i="25"/>
  <c r="I165" i="25"/>
  <c r="K164" i="25"/>
  <c r="E179" i="25"/>
  <c r="C226" i="25"/>
  <c r="F227" i="25" l="1"/>
  <c r="J227" i="25" s="1"/>
  <c r="G228" i="25" s="1"/>
  <c r="D233" i="25"/>
  <c r="B233" i="25" s="1"/>
  <c r="H232" i="25"/>
  <c r="K165" i="25"/>
  <c r="E180" i="25"/>
  <c r="C227" i="25"/>
  <c r="D234" i="25" l="1"/>
  <c r="B234" i="25" s="1"/>
  <c r="H233" i="25"/>
  <c r="F228" i="25"/>
  <c r="J228" i="25" s="1"/>
  <c r="G229" i="25" s="1"/>
  <c r="I166" i="25"/>
  <c r="E181" i="25"/>
  <c r="C228" i="25"/>
  <c r="F229" i="25" l="1"/>
  <c r="J229" i="25" s="1"/>
  <c r="G230" i="25" s="1"/>
  <c r="D235" i="25"/>
  <c r="B235" i="25" s="1"/>
  <c r="H234" i="25"/>
  <c r="I167" i="25"/>
  <c r="K166" i="25"/>
  <c r="E182" i="25"/>
  <c r="C229" i="25"/>
  <c r="F230" i="25" l="1"/>
  <c r="J230" i="25" s="1"/>
  <c r="G231" i="25" s="1"/>
  <c r="D236" i="25"/>
  <c r="B236" i="25" s="1"/>
  <c r="H235" i="25"/>
  <c r="K167" i="25"/>
  <c r="I168" i="25"/>
  <c r="E183" i="25"/>
  <c r="C230" i="25"/>
  <c r="F231" i="25" l="1"/>
  <c r="J231" i="25" s="1"/>
  <c r="G232" i="25" s="1"/>
  <c r="D237" i="25"/>
  <c r="B237" i="25" s="1"/>
  <c r="H236" i="25"/>
  <c r="I169" i="25"/>
  <c r="K168" i="25"/>
  <c r="E184" i="25"/>
  <c r="C231" i="25"/>
  <c r="F232" i="25" l="1"/>
  <c r="J232" i="25" s="1"/>
  <c r="G233" i="25" s="1"/>
  <c r="D238" i="25"/>
  <c r="B238" i="25" s="1"/>
  <c r="H237" i="25"/>
  <c r="K169" i="25"/>
  <c r="E185" i="25"/>
  <c r="C232" i="25"/>
  <c r="F233" i="25" l="1"/>
  <c r="J233" i="25" s="1"/>
  <c r="G234" i="25" s="1"/>
  <c r="D239" i="25"/>
  <c r="B239" i="25" s="1"/>
  <c r="H238" i="25"/>
  <c r="I170" i="25"/>
  <c r="I171" i="25"/>
  <c r="K170" i="25"/>
  <c r="E186" i="25"/>
  <c r="C233" i="25"/>
  <c r="F234" i="25" l="1"/>
  <c r="J234" i="25" s="1"/>
  <c r="G235" i="25" s="1"/>
  <c r="D240" i="25"/>
  <c r="B240" i="25" s="1"/>
  <c r="H239" i="25"/>
  <c r="K171" i="25"/>
  <c r="E187" i="25"/>
  <c r="C234" i="25"/>
  <c r="D241" i="25" l="1"/>
  <c r="B241" i="25" s="1"/>
  <c r="H240" i="25"/>
  <c r="F235" i="25"/>
  <c r="J235" i="25" s="1"/>
  <c r="G236" i="25" s="1"/>
  <c r="I172" i="25"/>
  <c r="I173" i="25"/>
  <c r="K172" i="25"/>
  <c r="E188" i="25"/>
  <c r="C235" i="25"/>
  <c r="F236" i="25" l="1"/>
  <c r="J236" i="25" s="1"/>
  <c r="G237" i="25" s="1"/>
  <c r="D242" i="25"/>
  <c r="B242" i="25" s="1"/>
  <c r="H241" i="25"/>
  <c r="K173" i="25"/>
  <c r="I174" i="25"/>
  <c r="E189" i="25"/>
  <c r="C236" i="25"/>
  <c r="F237" i="25" l="1"/>
  <c r="J237" i="25" s="1"/>
  <c r="G238" i="25" s="1"/>
  <c r="D243" i="25"/>
  <c r="B243" i="25" s="1"/>
  <c r="H242" i="25"/>
  <c r="I175" i="25"/>
  <c r="K174" i="25"/>
  <c r="E190" i="25"/>
  <c r="C237" i="25"/>
  <c r="F238" i="25" l="1"/>
  <c r="J238" i="25" s="1"/>
  <c r="G239" i="25" s="1"/>
  <c r="D244" i="25"/>
  <c r="B244" i="25" s="1"/>
  <c r="H243" i="25"/>
  <c r="K175" i="25"/>
  <c r="E191" i="25"/>
  <c r="C238" i="25"/>
  <c r="F239" i="25" l="1"/>
  <c r="J239" i="25" s="1"/>
  <c r="G240" i="25" s="1"/>
  <c r="D245" i="25"/>
  <c r="B245" i="25" s="1"/>
  <c r="H244" i="25"/>
  <c r="I176" i="25"/>
  <c r="K176" i="25"/>
  <c r="E192" i="25"/>
  <c r="C239" i="25"/>
  <c r="F240" i="25" l="1"/>
  <c r="J240" i="25" s="1"/>
  <c r="G241" i="25" s="1"/>
  <c r="D246" i="25"/>
  <c r="B246" i="25" s="1"/>
  <c r="H245" i="25"/>
  <c r="I177" i="25"/>
  <c r="K177" i="25"/>
  <c r="E193" i="25"/>
  <c r="C240" i="25"/>
  <c r="F241" i="25" l="1"/>
  <c r="J241" i="25" s="1"/>
  <c r="G242" i="25" s="1"/>
  <c r="D247" i="25"/>
  <c r="B247" i="25" s="1"/>
  <c r="H246" i="25"/>
  <c r="I178" i="25"/>
  <c r="K178" i="25"/>
  <c r="E194" i="25"/>
  <c r="C241" i="25"/>
  <c r="F242" i="25" l="1"/>
  <c r="J242" i="25" s="1"/>
  <c r="G243" i="25" s="1"/>
  <c r="D248" i="25"/>
  <c r="B248" i="25" s="1"/>
  <c r="H247" i="25"/>
  <c r="I179" i="25"/>
  <c r="K179" i="25"/>
  <c r="E195" i="25"/>
  <c r="C242" i="25"/>
  <c r="F243" i="25" l="1"/>
  <c r="J243" i="25" s="1"/>
  <c r="G244" i="25" s="1"/>
  <c r="D249" i="25"/>
  <c r="B249" i="25" s="1"/>
  <c r="H248" i="25"/>
  <c r="I180" i="25"/>
  <c r="I181" i="25"/>
  <c r="K180" i="25"/>
  <c r="E196" i="25"/>
  <c r="C243" i="25"/>
  <c r="F244" i="25" l="1"/>
  <c r="J244" i="25" s="1"/>
  <c r="G245" i="25" s="1"/>
  <c r="D250" i="25"/>
  <c r="B250" i="25" s="1"/>
  <c r="H249" i="25"/>
  <c r="K181" i="25"/>
  <c r="E197" i="25"/>
  <c r="C244" i="25"/>
  <c r="D251" i="25" l="1"/>
  <c r="B251" i="25" s="1"/>
  <c r="H250" i="25"/>
  <c r="F245" i="25"/>
  <c r="J245" i="25" s="1"/>
  <c r="G246" i="25" s="1"/>
  <c r="I182" i="25"/>
  <c r="K182" i="25"/>
  <c r="E198" i="25"/>
  <c r="C245" i="25"/>
  <c r="F246" i="25" l="1"/>
  <c r="J246" i="25" s="1"/>
  <c r="G247" i="25" s="1"/>
  <c r="D252" i="25"/>
  <c r="B252" i="25" s="1"/>
  <c r="H251" i="25"/>
  <c r="I183" i="25"/>
  <c r="K183" i="25"/>
  <c r="E199" i="25"/>
  <c r="C246" i="25"/>
  <c r="D253" i="25" l="1"/>
  <c r="B253" i="25" s="1"/>
  <c r="H252" i="25"/>
  <c r="F247" i="25"/>
  <c r="J247" i="25" s="1"/>
  <c r="G248" i="25" s="1"/>
  <c r="I184" i="25"/>
  <c r="I185" i="25"/>
  <c r="K184" i="25"/>
  <c r="E200" i="25"/>
  <c r="C247" i="25"/>
  <c r="F248" i="25" l="1"/>
  <c r="J248" i="25" s="1"/>
  <c r="G249" i="25" s="1"/>
  <c r="D254" i="25"/>
  <c r="B254" i="25" s="1"/>
  <c r="H253" i="25"/>
  <c r="K185" i="25"/>
  <c r="E201" i="25"/>
  <c r="C248" i="25"/>
  <c r="D255" i="25" l="1"/>
  <c r="B255" i="25" s="1"/>
  <c r="H254" i="25"/>
  <c r="F249" i="25"/>
  <c r="J249" i="25" s="1"/>
  <c r="G250" i="25" s="1"/>
  <c r="E202" i="25"/>
  <c r="C249" i="25"/>
  <c r="F250" i="25" l="1"/>
  <c r="J250" i="25" s="1"/>
  <c r="G251" i="25" s="1"/>
  <c r="D256" i="25"/>
  <c r="B256" i="25" s="1"/>
  <c r="H255" i="25"/>
  <c r="I187" i="25"/>
  <c r="I186" i="25"/>
  <c r="K186" i="25"/>
  <c r="E203" i="25"/>
  <c r="C250" i="25"/>
  <c r="F251" i="25" l="1"/>
  <c r="J251" i="25" s="1"/>
  <c r="G252" i="25" s="1"/>
  <c r="D257" i="25"/>
  <c r="B257" i="25" s="1"/>
  <c r="H256" i="25"/>
  <c r="K187" i="25"/>
  <c r="E204" i="25"/>
  <c r="C251" i="25"/>
  <c r="D258" i="25" l="1"/>
  <c r="B258" i="25" s="1"/>
  <c r="H257" i="25"/>
  <c r="F252" i="25"/>
  <c r="J252" i="25" s="1"/>
  <c r="G253" i="25" s="1"/>
  <c r="I188" i="25"/>
  <c r="I189" i="25"/>
  <c r="K188" i="25"/>
  <c r="E205" i="25"/>
  <c r="C252" i="25"/>
  <c r="F253" i="25" l="1"/>
  <c r="J253" i="25" s="1"/>
  <c r="G254" i="25" s="1"/>
  <c r="D259" i="25"/>
  <c r="B259" i="25" s="1"/>
  <c r="H258" i="25"/>
  <c r="K189" i="25"/>
  <c r="I190" i="25"/>
  <c r="E206" i="25"/>
  <c r="C253" i="25"/>
  <c r="F254" i="25" l="1"/>
  <c r="J254" i="25" s="1"/>
  <c r="G255" i="25" s="1"/>
  <c r="D260" i="25"/>
  <c r="B260" i="25" s="1"/>
  <c r="H259" i="25"/>
  <c r="I191" i="25"/>
  <c r="K190" i="25"/>
  <c r="E207" i="25"/>
  <c r="C254" i="25"/>
  <c r="F255" i="25" l="1"/>
  <c r="J255" i="25" s="1"/>
  <c r="G256" i="25" s="1"/>
  <c r="D261" i="25"/>
  <c r="B261" i="25" s="1"/>
  <c r="H260" i="25"/>
  <c r="K191" i="25"/>
  <c r="E208" i="25"/>
  <c r="C255" i="25"/>
  <c r="D262" i="25" l="1"/>
  <c r="B262" i="25" s="1"/>
  <c r="H261" i="25"/>
  <c r="F256" i="25"/>
  <c r="J256" i="25" s="1"/>
  <c r="G257" i="25" s="1"/>
  <c r="I192" i="25"/>
  <c r="E209" i="25"/>
  <c r="C256" i="25"/>
  <c r="F257" i="25" l="1"/>
  <c r="J257" i="25" s="1"/>
  <c r="G258" i="25" s="1"/>
  <c r="D263" i="25"/>
  <c r="B263" i="25" s="1"/>
  <c r="H262" i="25"/>
  <c r="K192" i="25"/>
  <c r="E210" i="25"/>
  <c r="C257" i="25"/>
  <c r="D264" i="25" l="1"/>
  <c r="B264" i="25" s="1"/>
  <c r="H263" i="25"/>
  <c r="F258" i="25"/>
  <c r="J258" i="25" s="1"/>
  <c r="G259" i="25" s="1"/>
  <c r="I193" i="25"/>
  <c r="K193" i="25"/>
  <c r="E211" i="25"/>
  <c r="C258" i="25"/>
  <c r="F259" i="25" l="1"/>
  <c r="J259" i="25" s="1"/>
  <c r="G260" i="25" s="1"/>
  <c r="D265" i="25"/>
  <c r="B265" i="25" s="1"/>
  <c r="H264" i="25"/>
  <c r="I194" i="25"/>
  <c r="I195" i="25"/>
  <c r="K194" i="25"/>
  <c r="E212" i="25"/>
  <c r="C259" i="25"/>
  <c r="F260" i="25" l="1"/>
  <c r="J260" i="25" s="1"/>
  <c r="G261" i="25" s="1"/>
  <c r="D266" i="25"/>
  <c r="B266" i="25" s="1"/>
  <c r="H265" i="25"/>
  <c r="I196" i="25"/>
  <c r="K195" i="25"/>
  <c r="E213" i="25"/>
  <c r="C260" i="25"/>
  <c r="F261" i="25" l="1"/>
  <c r="J261" i="25" s="1"/>
  <c r="G262" i="25" s="1"/>
  <c r="D267" i="25"/>
  <c r="B267" i="25" s="1"/>
  <c r="H266" i="25"/>
  <c r="K196" i="25"/>
  <c r="E214" i="25"/>
  <c r="C261" i="25"/>
  <c r="D268" i="25" l="1"/>
  <c r="B268" i="25" s="1"/>
  <c r="H267" i="25"/>
  <c r="F262" i="25"/>
  <c r="J262" i="25" s="1"/>
  <c r="G263" i="25" s="1"/>
  <c r="I197" i="25"/>
  <c r="E215" i="25"/>
  <c r="C262" i="25"/>
  <c r="F263" i="25" l="1"/>
  <c r="J263" i="25" s="1"/>
  <c r="G264" i="25" s="1"/>
  <c r="D269" i="25"/>
  <c r="B269" i="25" s="1"/>
  <c r="H268" i="25"/>
  <c r="K197" i="25"/>
  <c r="I198" i="25"/>
  <c r="E216" i="25"/>
  <c r="C263" i="25"/>
  <c r="F264" i="25" l="1"/>
  <c r="J264" i="25" s="1"/>
  <c r="G265" i="25" s="1"/>
  <c r="D270" i="25"/>
  <c r="B270" i="25" s="1"/>
  <c r="H269" i="25"/>
  <c r="K198" i="25"/>
  <c r="E217" i="25"/>
  <c r="C264" i="25"/>
  <c r="D271" i="25" l="1"/>
  <c r="B271" i="25" s="1"/>
  <c r="H270" i="25"/>
  <c r="F265" i="25"/>
  <c r="J265" i="25" s="1"/>
  <c r="G266" i="25" s="1"/>
  <c r="I199" i="25"/>
  <c r="K199" i="25"/>
  <c r="E218" i="25"/>
  <c r="C265" i="25"/>
  <c r="F266" i="25" l="1"/>
  <c r="J266" i="25" s="1"/>
  <c r="G267" i="25" s="1"/>
  <c r="D272" i="25"/>
  <c r="B272" i="25" s="1"/>
  <c r="H271" i="25"/>
  <c r="G271" i="25"/>
  <c r="I200" i="25"/>
  <c r="K200" i="25"/>
  <c r="E219" i="25"/>
  <c r="C266" i="25"/>
  <c r="F267" i="25" l="1"/>
  <c r="J267" i="25" s="1"/>
  <c r="G268" i="25" s="1"/>
  <c r="D273" i="25"/>
  <c r="B273" i="25" s="1"/>
  <c r="H272" i="25"/>
  <c r="G272" i="25"/>
  <c r="I201" i="25"/>
  <c r="K201" i="25"/>
  <c r="E220" i="25"/>
  <c r="C267" i="25"/>
  <c r="F268" i="25" l="1"/>
  <c r="J268" i="25" s="1"/>
  <c r="G269" i="25" s="1"/>
  <c r="D274" i="25"/>
  <c r="B274" i="25" s="1"/>
  <c r="H273" i="25"/>
  <c r="G273" i="25"/>
  <c r="I202" i="25"/>
  <c r="K202" i="25"/>
  <c r="E221" i="25"/>
  <c r="C268" i="25"/>
  <c r="F269" i="25" l="1"/>
  <c r="J269" i="25" s="1"/>
  <c r="G270" i="25" s="1"/>
  <c r="D275" i="25"/>
  <c r="B275" i="25" s="1"/>
  <c r="H274" i="25"/>
  <c r="G274" i="25"/>
  <c r="I203" i="25"/>
  <c r="K203" i="25"/>
  <c r="E222" i="25"/>
  <c r="C269" i="25"/>
  <c r="F270" i="25" l="1"/>
  <c r="J270" i="25" s="1"/>
  <c r="D276" i="25"/>
  <c r="B276" i="25" s="1"/>
  <c r="H275" i="25"/>
  <c r="G275" i="25"/>
  <c r="I204" i="25"/>
  <c r="K204" i="25"/>
  <c r="E223" i="25"/>
  <c r="C270" i="25"/>
  <c r="J271" i="25" l="1"/>
  <c r="F271" i="25"/>
  <c r="D277" i="25"/>
  <c r="B277" i="25" s="1"/>
  <c r="H276" i="25"/>
  <c r="G276" i="25"/>
  <c r="I205" i="25"/>
  <c r="K205" i="25"/>
  <c r="E224" i="25"/>
  <c r="C271" i="25"/>
  <c r="J272" i="25" l="1"/>
  <c r="F272" i="25"/>
  <c r="D278" i="25"/>
  <c r="B278" i="25" s="1"/>
  <c r="H277" i="25"/>
  <c r="G277" i="25"/>
  <c r="I206" i="25"/>
  <c r="K206" i="25"/>
  <c r="E225" i="25"/>
  <c r="C272" i="25"/>
  <c r="J273" i="25" l="1"/>
  <c r="F273" i="25"/>
  <c r="D279" i="25"/>
  <c r="B279" i="25" s="1"/>
  <c r="H278" i="25"/>
  <c r="G278" i="25"/>
  <c r="I207" i="25"/>
  <c r="K207" i="25"/>
  <c r="E226" i="25"/>
  <c r="C273" i="25"/>
  <c r="F274" i="25" l="1"/>
  <c r="J274" i="25"/>
  <c r="D280" i="25"/>
  <c r="B280" i="25" s="1"/>
  <c r="H279" i="25"/>
  <c r="G279" i="25"/>
  <c r="I208" i="25"/>
  <c r="K208" i="25"/>
  <c r="E227" i="25"/>
  <c r="C274" i="25"/>
  <c r="J275" i="25" l="1"/>
  <c r="F275" i="25"/>
  <c r="D281" i="25"/>
  <c r="B281" i="25" s="1"/>
  <c r="H280" i="25"/>
  <c r="G280" i="25"/>
  <c r="I209" i="25"/>
  <c r="K209" i="25"/>
  <c r="E228" i="25"/>
  <c r="C275" i="25"/>
  <c r="J276" i="25" l="1"/>
  <c r="F276" i="25"/>
  <c r="D282" i="25"/>
  <c r="B282" i="25" s="1"/>
  <c r="H281" i="25"/>
  <c r="G281" i="25"/>
  <c r="I210" i="25"/>
  <c r="I211" i="25"/>
  <c r="K210" i="25"/>
  <c r="E229" i="25"/>
  <c r="C276" i="25"/>
  <c r="J277" i="25" l="1"/>
  <c r="F277" i="25"/>
  <c r="D283" i="25"/>
  <c r="B283" i="25" s="1"/>
  <c r="H282" i="25"/>
  <c r="G282" i="25"/>
  <c r="K211" i="25"/>
  <c r="E230" i="25"/>
  <c r="C277" i="25"/>
  <c r="D284" i="25" l="1"/>
  <c r="B284" i="25" s="1"/>
  <c r="H283" i="25"/>
  <c r="G283" i="25"/>
  <c r="J278" i="25"/>
  <c r="F278" i="25"/>
  <c r="I212" i="25"/>
  <c r="I213" i="25"/>
  <c r="K212" i="25"/>
  <c r="E231" i="25"/>
  <c r="C278" i="25"/>
  <c r="J279" i="25" l="1"/>
  <c r="F279" i="25"/>
  <c r="D285" i="25"/>
  <c r="B285" i="25" s="1"/>
  <c r="H284" i="25"/>
  <c r="G284" i="25"/>
  <c r="K213" i="25"/>
  <c r="E232" i="25"/>
  <c r="C279" i="25"/>
  <c r="D286" i="25" l="1"/>
  <c r="B286" i="25" s="1"/>
  <c r="H285" i="25"/>
  <c r="G285" i="25"/>
  <c r="J280" i="25"/>
  <c r="F280" i="25"/>
  <c r="I214" i="25"/>
  <c r="K214" i="25"/>
  <c r="E233" i="25"/>
  <c r="C280" i="25"/>
  <c r="J281" i="25" l="1"/>
  <c r="F281" i="25"/>
  <c r="D287" i="25"/>
  <c r="B287" i="25" s="1"/>
  <c r="H286" i="25"/>
  <c r="G286" i="25"/>
  <c r="I215" i="25"/>
  <c r="E234" i="25"/>
  <c r="C281" i="25"/>
  <c r="D288" i="25" l="1"/>
  <c r="B288" i="25" s="1"/>
  <c r="H287" i="25"/>
  <c r="G287" i="25"/>
  <c r="J282" i="25"/>
  <c r="F282" i="25"/>
  <c r="I216" i="25"/>
  <c r="K215" i="25"/>
  <c r="K216" i="25" s="1"/>
  <c r="E235" i="25"/>
  <c r="C282" i="25"/>
  <c r="J283" i="25" l="1"/>
  <c r="F283" i="25"/>
  <c r="D289" i="25"/>
  <c r="B289" i="25" s="1"/>
  <c r="H288" i="25"/>
  <c r="G288" i="25"/>
  <c r="I217" i="25"/>
  <c r="E236" i="25"/>
  <c r="C283" i="25"/>
  <c r="D290" i="25" l="1"/>
  <c r="B290" i="25" s="1"/>
  <c r="H289" i="25"/>
  <c r="G289" i="25"/>
  <c r="J284" i="25"/>
  <c r="F284" i="25"/>
  <c r="K217" i="25"/>
  <c r="E237" i="25"/>
  <c r="C284" i="25"/>
  <c r="J285" i="25" l="1"/>
  <c r="F285" i="25"/>
  <c r="D291" i="25"/>
  <c r="B291" i="25" s="1"/>
  <c r="H290" i="25"/>
  <c r="G290" i="25"/>
  <c r="I218" i="25"/>
  <c r="K218" i="25"/>
  <c r="E238" i="25"/>
  <c r="C285" i="25"/>
  <c r="J286" i="25" l="1"/>
  <c r="F286" i="25"/>
  <c r="D292" i="25"/>
  <c r="B292" i="25" s="1"/>
  <c r="H291" i="25"/>
  <c r="G291" i="25"/>
  <c r="I219" i="25"/>
  <c r="K219" i="25"/>
  <c r="E239" i="25"/>
  <c r="C286" i="25"/>
  <c r="J287" i="25" l="1"/>
  <c r="F287" i="25"/>
  <c r="D293" i="25"/>
  <c r="B293" i="25" s="1"/>
  <c r="H292" i="25"/>
  <c r="G292" i="25"/>
  <c r="I220" i="25"/>
  <c r="K220" i="25"/>
  <c r="E240" i="25"/>
  <c r="C287" i="25"/>
  <c r="J288" i="25" l="1"/>
  <c r="F288" i="25"/>
  <c r="D294" i="25"/>
  <c r="B294" i="25" s="1"/>
  <c r="H293" i="25"/>
  <c r="G293" i="25"/>
  <c r="I221" i="25"/>
  <c r="K221" i="25"/>
  <c r="E241" i="25"/>
  <c r="C288" i="25"/>
  <c r="F289" i="25" l="1"/>
  <c r="J289" i="25"/>
  <c r="D295" i="25"/>
  <c r="B295" i="25" s="1"/>
  <c r="H294" i="25"/>
  <c r="G294" i="25"/>
  <c r="I222" i="25"/>
  <c r="K222" i="25"/>
  <c r="E242" i="25"/>
  <c r="C289" i="25"/>
  <c r="J290" i="25" l="1"/>
  <c r="F290" i="25"/>
  <c r="D296" i="25"/>
  <c r="B296" i="25" s="1"/>
  <c r="H295" i="25"/>
  <c r="G295" i="25"/>
  <c r="I223" i="25"/>
  <c r="K223" i="25"/>
  <c r="E243" i="25"/>
  <c r="C290" i="25"/>
  <c r="J291" i="25" l="1"/>
  <c r="F291" i="25"/>
  <c r="D297" i="25"/>
  <c r="B297" i="25" s="1"/>
  <c r="H296" i="25"/>
  <c r="G296" i="25"/>
  <c r="I224" i="25"/>
  <c r="K224" i="25"/>
  <c r="E244" i="25"/>
  <c r="C291" i="25"/>
  <c r="J292" i="25" l="1"/>
  <c r="F292" i="25"/>
  <c r="D298" i="25"/>
  <c r="B298" i="25" s="1"/>
  <c r="H297" i="25"/>
  <c r="G297" i="25"/>
  <c r="I225" i="25"/>
  <c r="I226" i="25"/>
  <c r="K225" i="25"/>
  <c r="E245" i="25"/>
  <c r="C292" i="25"/>
  <c r="J293" i="25" l="1"/>
  <c r="F293" i="25"/>
  <c r="D299" i="25"/>
  <c r="B299" i="25" s="1"/>
  <c r="H298" i="25"/>
  <c r="G298" i="25"/>
  <c r="K226" i="25"/>
  <c r="E246" i="25"/>
  <c r="C293" i="25"/>
  <c r="D300" i="25" l="1"/>
  <c r="B300" i="25" s="1"/>
  <c r="H299" i="25"/>
  <c r="G299" i="25"/>
  <c r="J294" i="25"/>
  <c r="F294" i="25"/>
  <c r="I227" i="25"/>
  <c r="K227" i="25"/>
  <c r="E247" i="25"/>
  <c r="C294" i="25"/>
  <c r="J295" i="25" l="1"/>
  <c r="F295" i="25"/>
  <c r="D301" i="25"/>
  <c r="B301" i="25" s="1"/>
  <c r="H300" i="25"/>
  <c r="G300" i="25"/>
  <c r="I228" i="25"/>
  <c r="K228" i="25"/>
  <c r="E248" i="25"/>
  <c r="C295" i="25"/>
  <c r="J296" i="25" l="1"/>
  <c r="F296" i="25"/>
  <c r="D302" i="25"/>
  <c r="B302" i="25" s="1"/>
  <c r="H301" i="25"/>
  <c r="G301" i="25"/>
  <c r="I229" i="25"/>
  <c r="I230" i="25"/>
  <c r="K229" i="25"/>
  <c r="E249" i="25"/>
  <c r="C296" i="25"/>
  <c r="J297" i="25" l="1"/>
  <c r="F297" i="25"/>
  <c r="D303" i="25"/>
  <c r="B303" i="25" s="1"/>
  <c r="H302" i="25"/>
  <c r="G302" i="25"/>
  <c r="K230" i="25"/>
  <c r="E250" i="25"/>
  <c r="C297" i="25"/>
  <c r="D304" i="25" l="1"/>
  <c r="B304" i="25" s="1"/>
  <c r="H303" i="25"/>
  <c r="G303" i="25"/>
  <c r="J298" i="25"/>
  <c r="F298" i="25"/>
  <c r="I231" i="25"/>
  <c r="K231" i="25"/>
  <c r="E251" i="25"/>
  <c r="C298" i="25"/>
  <c r="J299" i="25" l="1"/>
  <c r="F299" i="25"/>
  <c r="D305" i="25"/>
  <c r="B305" i="25" s="1"/>
  <c r="H304" i="25"/>
  <c r="G304" i="25"/>
  <c r="I232" i="25"/>
  <c r="E252" i="25"/>
  <c r="C299" i="25"/>
  <c r="D306" i="25" l="1"/>
  <c r="B306" i="25" s="1"/>
  <c r="H305" i="25"/>
  <c r="G305" i="25"/>
  <c r="J300" i="25"/>
  <c r="F300" i="25"/>
  <c r="I233" i="25"/>
  <c r="K232" i="25"/>
  <c r="K233" i="25" s="1"/>
  <c r="E253" i="25"/>
  <c r="C300" i="25"/>
  <c r="J301" i="25" l="1"/>
  <c r="F301" i="25"/>
  <c r="D307" i="25"/>
  <c r="B307" i="25" s="1"/>
  <c r="H306" i="25"/>
  <c r="G306" i="25"/>
  <c r="I234" i="25"/>
  <c r="E254" i="25"/>
  <c r="C301" i="25"/>
  <c r="D308" i="25" l="1"/>
  <c r="B308" i="25" s="1"/>
  <c r="H307" i="25"/>
  <c r="G307" i="25"/>
  <c r="F302" i="25"/>
  <c r="J302" i="25"/>
  <c r="I235" i="25"/>
  <c r="K234" i="25"/>
  <c r="K235" i="25" s="1"/>
  <c r="E255" i="25"/>
  <c r="C302" i="25"/>
  <c r="J303" i="25" l="1"/>
  <c r="F303" i="25"/>
  <c r="D309" i="25"/>
  <c r="B309" i="25" s="1"/>
  <c r="H308" i="25"/>
  <c r="G308" i="25"/>
  <c r="K236" i="25"/>
  <c r="I236" i="25"/>
  <c r="E256" i="25"/>
  <c r="C303" i="25"/>
  <c r="J304" i="25" l="1"/>
  <c r="F304" i="25"/>
  <c r="D310" i="25"/>
  <c r="B310" i="25" s="1"/>
  <c r="H309" i="25"/>
  <c r="G309" i="25"/>
  <c r="E257" i="25"/>
  <c r="C304" i="25"/>
  <c r="D311" i="25" l="1"/>
  <c r="B311" i="25" s="1"/>
  <c r="H310" i="25"/>
  <c r="G310" i="25"/>
  <c r="J305" i="25"/>
  <c r="F305" i="25"/>
  <c r="I238" i="25"/>
  <c r="I237" i="25"/>
  <c r="K237" i="25"/>
  <c r="K238" i="25" s="1"/>
  <c r="E258" i="25"/>
  <c r="C305" i="25"/>
  <c r="J306" i="25" l="1"/>
  <c r="F306" i="25"/>
  <c r="D312" i="25"/>
  <c r="B312" i="25" s="1"/>
  <c r="H311" i="25"/>
  <c r="G311" i="25"/>
  <c r="K239" i="25"/>
  <c r="E259" i="25"/>
  <c r="C306" i="25"/>
  <c r="J307" i="25" l="1"/>
  <c r="F307" i="25"/>
  <c r="D313" i="25"/>
  <c r="B313" i="25" s="1"/>
  <c r="H312" i="25"/>
  <c r="G312" i="25"/>
  <c r="I239" i="25"/>
  <c r="E260" i="25"/>
  <c r="C307" i="25"/>
  <c r="D314" i="25" l="1"/>
  <c r="B314" i="25" s="1"/>
  <c r="H313" i="25"/>
  <c r="G313" i="25"/>
  <c r="J308" i="25"/>
  <c r="F308" i="25"/>
  <c r="I240" i="25"/>
  <c r="K240" i="25"/>
  <c r="E261" i="25"/>
  <c r="C308" i="25"/>
  <c r="F309" i="25" l="1"/>
  <c r="J309" i="25"/>
  <c r="D315" i="25"/>
  <c r="B315" i="25" s="1"/>
  <c r="H314" i="25"/>
  <c r="G314" i="25"/>
  <c r="I241" i="25"/>
  <c r="E262" i="25"/>
  <c r="C309" i="25"/>
  <c r="D316" i="25" l="1"/>
  <c r="B316" i="25" s="1"/>
  <c r="H315" i="25"/>
  <c r="G315" i="25"/>
  <c r="J310" i="25"/>
  <c r="F310" i="25"/>
  <c r="K241" i="25"/>
  <c r="E263" i="25"/>
  <c r="C310" i="25"/>
  <c r="J311" i="25" l="1"/>
  <c r="F311" i="25"/>
  <c r="D317" i="25"/>
  <c r="B317" i="25" s="1"/>
  <c r="H316" i="25"/>
  <c r="G316" i="25"/>
  <c r="I242" i="25"/>
  <c r="K242" i="25"/>
  <c r="E264" i="25"/>
  <c r="C311" i="25"/>
  <c r="J312" i="25" l="1"/>
  <c r="F312" i="25"/>
  <c r="D318" i="25"/>
  <c r="B318" i="25" s="1"/>
  <c r="H317" i="25"/>
  <c r="G317" i="25"/>
  <c r="I243" i="25"/>
  <c r="I244" i="25"/>
  <c r="K243" i="25"/>
  <c r="E265" i="25"/>
  <c r="C312" i="25"/>
  <c r="J313" i="25" l="1"/>
  <c r="F313" i="25"/>
  <c r="D319" i="25"/>
  <c r="B319" i="25" s="1"/>
  <c r="H318" i="25"/>
  <c r="G318" i="25"/>
  <c r="K244" i="25"/>
  <c r="E266" i="25"/>
  <c r="C313" i="25"/>
  <c r="D320" i="25" l="1"/>
  <c r="B320" i="25" s="1"/>
  <c r="H319" i="25"/>
  <c r="G319" i="25"/>
  <c r="J314" i="25"/>
  <c r="F314" i="25"/>
  <c r="I245" i="25"/>
  <c r="E267" i="25"/>
  <c r="C314" i="25"/>
  <c r="J315" i="25" l="1"/>
  <c r="F315" i="25"/>
  <c r="D321" i="25"/>
  <c r="B321" i="25" s="1"/>
  <c r="H320" i="25"/>
  <c r="G320" i="25"/>
  <c r="K245" i="25"/>
  <c r="E268" i="25"/>
  <c r="C315" i="25"/>
  <c r="D322" i="25" l="1"/>
  <c r="B322" i="25" s="1"/>
  <c r="H321" i="25"/>
  <c r="G321" i="25"/>
  <c r="J316" i="25"/>
  <c r="F316" i="25"/>
  <c r="I246" i="25"/>
  <c r="K246" i="25"/>
  <c r="E269" i="25"/>
  <c r="C316" i="25"/>
  <c r="J317" i="25" l="1"/>
  <c r="F317" i="25"/>
  <c r="D323" i="25"/>
  <c r="B323" i="25" s="1"/>
  <c r="H322" i="25"/>
  <c r="G322" i="25"/>
  <c r="I247" i="25"/>
  <c r="E270" i="25"/>
  <c r="C317" i="25"/>
  <c r="D324" i="25" l="1"/>
  <c r="B324" i="25" s="1"/>
  <c r="H323" i="25"/>
  <c r="G323" i="25"/>
  <c r="F318" i="25"/>
  <c r="J318" i="25"/>
  <c r="K247" i="25"/>
  <c r="E271" i="25"/>
  <c r="C318" i="25"/>
  <c r="J319" i="25" l="1"/>
  <c r="F319" i="25"/>
  <c r="D325" i="25"/>
  <c r="B325" i="25" s="1"/>
  <c r="H324" i="25"/>
  <c r="G324" i="25"/>
  <c r="I248" i="25"/>
  <c r="E272" i="25"/>
  <c r="C319" i="25"/>
  <c r="D326" i="25" l="1"/>
  <c r="B326" i="25" s="1"/>
  <c r="H325" i="25"/>
  <c r="G325" i="25"/>
  <c r="J320" i="25"/>
  <c r="F320" i="25"/>
  <c r="I249" i="25"/>
  <c r="K248" i="25"/>
  <c r="K249" i="25" s="1"/>
  <c r="E273" i="25"/>
  <c r="C320" i="25"/>
  <c r="J321" i="25" l="1"/>
  <c r="F321" i="25"/>
  <c r="D327" i="25"/>
  <c r="B327" i="25" s="1"/>
  <c r="H326" i="25"/>
  <c r="G326" i="25"/>
  <c r="I250" i="25"/>
  <c r="E274" i="25"/>
  <c r="C321" i="25"/>
  <c r="J322" i="25" l="1"/>
  <c r="F322" i="25"/>
  <c r="D328" i="25"/>
  <c r="B328" i="25" s="1"/>
  <c r="H327" i="25"/>
  <c r="G327" i="25"/>
  <c r="I251" i="25"/>
  <c r="K250" i="25"/>
  <c r="E275" i="25"/>
  <c r="C322" i="25"/>
  <c r="J323" i="25" l="1"/>
  <c r="F323" i="25"/>
  <c r="D329" i="25"/>
  <c r="B329" i="25" s="1"/>
  <c r="H328" i="25"/>
  <c r="G328" i="25"/>
  <c r="K251" i="25"/>
  <c r="E276" i="25"/>
  <c r="C323" i="25"/>
  <c r="J324" i="25" l="1"/>
  <c r="F324" i="25"/>
  <c r="D330" i="25"/>
  <c r="B330" i="25" s="1"/>
  <c r="H329" i="25"/>
  <c r="G329" i="25"/>
  <c r="I252" i="25"/>
  <c r="I253" i="25"/>
  <c r="K252" i="25"/>
  <c r="E277" i="25"/>
  <c r="C324" i="25"/>
  <c r="J325" i="25" l="1"/>
  <c r="F325" i="25"/>
  <c r="D331" i="25"/>
  <c r="B331" i="25" s="1"/>
  <c r="H330" i="25"/>
  <c r="G330" i="25"/>
  <c r="K253" i="25"/>
  <c r="E278" i="25"/>
  <c r="C325" i="25"/>
  <c r="J326" i="25" l="1"/>
  <c r="F326" i="25"/>
  <c r="D332" i="25"/>
  <c r="B332" i="25" s="1"/>
  <c r="H331" i="25"/>
  <c r="G331" i="25"/>
  <c r="I254" i="25"/>
  <c r="K254" i="25"/>
  <c r="E279" i="25"/>
  <c r="C326" i="25"/>
  <c r="J327" i="25" l="1"/>
  <c r="F327" i="25"/>
  <c r="D333" i="25"/>
  <c r="B333" i="25" s="1"/>
  <c r="H332" i="25"/>
  <c r="G332" i="25"/>
  <c r="I255" i="25"/>
  <c r="K255" i="25"/>
  <c r="E280" i="25"/>
  <c r="C327" i="25"/>
  <c r="J328" i="25" l="1"/>
  <c r="F328" i="25"/>
  <c r="D334" i="25"/>
  <c r="B334" i="25" s="1"/>
  <c r="H333" i="25"/>
  <c r="G333" i="25"/>
  <c r="I256" i="25"/>
  <c r="K256" i="25"/>
  <c r="E281" i="25"/>
  <c r="C328" i="25"/>
  <c r="J329" i="25" l="1"/>
  <c r="F329" i="25"/>
  <c r="D335" i="25"/>
  <c r="B335" i="25" s="1"/>
  <c r="H334" i="25"/>
  <c r="G334" i="25"/>
  <c r="I257" i="25"/>
  <c r="K257" i="25"/>
  <c r="E282" i="25"/>
  <c r="C329" i="25"/>
  <c r="J330" i="25" l="1"/>
  <c r="F330" i="25"/>
  <c r="D336" i="25"/>
  <c r="B336" i="25" s="1"/>
  <c r="H335" i="25"/>
  <c r="G335" i="25"/>
  <c r="I258" i="25"/>
  <c r="I259" i="25"/>
  <c r="K258" i="25"/>
  <c r="E283" i="25"/>
  <c r="C330" i="25"/>
  <c r="J331" i="25" l="1"/>
  <c r="F331" i="25"/>
  <c r="D337" i="25"/>
  <c r="B337" i="25" s="1"/>
  <c r="H336" i="25"/>
  <c r="G336" i="25"/>
  <c r="K259" i="25"/>
  <c r="E284" i="25"/>
  <c r="K331" i="25"/>
  <c r="C331" i="25"/>
  <c r="E331" i="25"/>
  <c r="J332" i="25" l="1"/>
  <c r="F332" i="25"/>
  <c r="D338" i="25"/>
  <c r="B338" i="25" s="1"/>
  <c r="H337" i="25"/>
  <c r="G337" i="25"/>
  <c r="I260" i="25"/>
  <c r="K260" i="25"/>
  <c r="E285" i="25"/>
  <c r="I331" i="25"/>
  <c r="E332" i="25"/>
  <c r="C332" i="25"/>
  <c r="K332" i="25"/>
  <c r="J333" i="25" l="1"/>
  <c r="F333" i="25"/>
  <c r="D339" i="25"/>
  <c r="B339" i="25" s="1"/>
  <c r="H338" i="25"/>
  <c r="G338" i="25"/>
  <c r="I261" i="25"/>
  <c r="I262" i="25"/>
  <c r="K261" i="25"/>
  <c r="E286" i="25"/>
  <c r="I332" i="25"/>
  <c r="E333" i="25"/>
  <c r="C333" i="25"/>
  <c r="K333" i="25"/>
  <c r="J334" i="25" l="1"/>
  <c r="F334" i="25"/>
  <c r="D340" i="25"/>
  <c r="B340" i="25" s="1"/>
  <c r="H339" i="25"/>
  <c r="G339" i="25"/>
  <c r="K262" i="25"/>
  <c r="E287" i="25"/>
  <c r="I333" i="25"/>
  <c r="E334" i="25"/>
  <c r="K334" i="25"/>
  <c r="C334" i="25"/>
  <c r="J335" i="25" l="1"/>
  <c r="F335" i="25"/>
  <c r="D341" i="25"/>
  <c r="B341" i="25" s="1"/>
  <c r="H340" i="25"/>
  <c r="G340" i="25"/>
  <c r="I263" i="25"/>
  <c r="K263" i="25"/>
  <c r="E288" i="25"/>
  <c r="I334" i="25"/>
  <c r="K335" i="25"/>
  <c r="C335" i="25"/>
  <c r="E335" i="25"/>
  <c r="J336" i="25" l="1"/>
  <c r="F336" i="25"/>
  <c r="D342" i="25"/>
  <c r="B342" i="25" s="1"/>
  <c r="H341" i="25"/>
  <c r="G341" i="25"/>
  <c r="I264" i="25"/>
  <c r="I265" i="25"/>
  <c r="K264" i="25"/>
  <c r="E289" i="25"/>
  <c r="C336" i="25"/>
  <c r="K336" i="25"/>
  <c r="E336" i="25"/>
  <c r="I335" i="25"/>
  <c r="F337" i="25" l="1"/>
  <c r="J337" i="25"/>
  <c r="D343" i="25"/>
  <c r="B343" i="25" s="1"/>
  <c r="H342" i="25"/>
  <c r="G342" i="25"/>
  <c r="K265" i="25"/>
  <c r="E290" i="25"/>
  <c r="K337" i="25"/>
  <c r="E337" i="25"/>
  <c r="C337" i="25"/>
  <c r="I336" i="25"/>
  <c r="J338" i="25" l="1"/>
  <c r="F338" i="25"/>
  <c r="D344" i="25"/>
  <c r="B344" i="25" s="1"/>
  <c r="H343" i="25"/>
  <c r="G343" i="25"/>
  <c r="I266" i="25"/>
  <c r="I267" i="25"/>
  <c r="K266" i="25"/>
  <c r="E291" i="25"/>
  <c r="I337" i="25"/>
  <c r="E338" i="25"/>
  <c r="K338" i="25"/>
  <c r="C338" i="25"/>
  <c r="I338" i="25"/>
  <c r="D345" i="25" l="1"/>
  <c r="B345" i="25" s="1"/>
  <c r="H344" i="25"/>
  <c r="G344" i="25"/>
  <c r="J339" i="25"/>
  <c r="F339" i="25"/>
  <c r="K267" i="25"/>
  <c r="E292" i="25"/>
  <c r="K339" i="25"/>
  <c r="C339" i="25"/>
  <c r="I339" i="25"/>
  <c r="E339" i="25"/>
  <c r="J340" i="25" l="1"/>
  <c r="F340" i="25"/>
  <c r="D346" i="25"/>
  <c r="B346" i="25" s="1"/>
  <c r="H345" i="25"/>
  <c r="G345" i="25"/>
  <c r="I268" i="25"/>
  <c r="K268" i="25"/>
  <c r="E293" i="25"/>
  <c r="E340" i="25"/>
  <c r="C340" i="25"/>
  <c r="K340" i="25"/>
  <c r="F341" i="25" l="1"/>
  <c r="J341" i="25"/>
  <c r="D347" i="25"/>
  <c r="B347" i="25" s="1"/>
  <c r="H346" i="25"/>
  <c r="G346" i="25"/>
  <c r="I269" i="25"/>
  <c r="I270" i="25"/>
  <c r="K269" i="25"/>
  <c r="E294" i="25"/>
  <c r="I340" i="25"/>
  <c r="E341" i="25"/>
  <c r="K341" i="25"/>
  <c r="C341" i="25"/>
  <c r="J342" i="25" l="1"/>
  <c r="F342" i="25"/>
  <c r="D348" i="25"/>
  <c r="B348" i="25" s="1"/>
  <c r="H347" i="25"/>
  <c r="G347" i="25"/>
  <c r="K270" i="25"/>
  <c r="E295" i="25"/>
  <c r="E342" i="25"/>
  <c r="C342" i="25"/>
  <c r="K342" i="25"/>
  <c r="I341" i="25"/>
  <c r="F343" i="25" l="1"/>
  <c r="J343" i="25"/>
  <c r="D349" i="25"/>
  <c r="B349" i="25" s="1"/>
  <c r="H348" i="25"/>
  <c r="G348" i="25"/>
  <c r="I271" i="25"/>
  <c r="K271" i="25"/>
  <c r="E296" i="25"/>
  <c r="I342" i="25"/>
  <c r="K343" i="25"/>
  <c r="C343" i="25"/>
  <c r="E343" i="25"/>
  <c r="J344" i="25" l="1"/>
  <c r="F344" i="25"/>
  <c r="D350" i="25"/>
  <c r="B350" i="25" s="1"/>
  <c r="H349" i="25"/>
  <c r="G349" i="25"/>
  <c r="I272" i="25"/>
  <c r="K272" i="25"/>
  <c r="E297" i="25"/>
  <c r="K344" i="25"/>
  <c r="C344" i="25"/>
  <c r="I344" i="25"/>
  <c r="E344" i="25"/>
  <c r="I343" i="25"/>
  <c r="J345" i="25" l="1"/>
  <c r="F345" i="25"/>
  <c r="D351" i="25"/>
  <c r="B351" i="25" s="1"/>
  <c r="H350" i="25"/>
  <c r="G350" i="25"/>
  <c r="I273" i="25"/>
  <c r="K273" i="25"/>
  <c r="E298" i="25"/>
  <c r="C345" i="25"/>
  <c r="I345" i="25"/>
  <c r="K345" i="25"/>
  <c r="E345" i="25"/>
  <c r="J346" i="25" l="1"/>
  <c r="F346" i="25"/>
  <c r="D352" i="25"/>
  <c r="B352" i="25" s="1"/>
  <c r="H351" i="25"/>
  <c r="G351" i="25"/>
  <c r="I274" i="25"/>
  <c r="K274" i="25"/>
  <c r="E299" i="25"/>
  <c r="E346" i="25"/>
  <c r="C346" i="25"/>
  <c r="K346" i="25"/>
  <c r="J347" i="25" l="1"/>
  <c r="F347" i="25"/>
  <c r="D353" i="25"/>
  <c r="B353" i="25" s="1"/>
  <c r="H352" i="25"/>
  <c r="G352" i="25"/>
  <c r="I275" i="25"/>
  <c r="K275" i="25"/>
  <c r="E300" i="25"/>
  <c r="E347" i="25"/>
  <c r="K347" i="25"/>
  <c r="C347" i="25"/>
  <c r="I346" i="25"/>
  <c r="J348" i="25" l="1"/>
  <c r="F348" i="25"/>
  <c r="D354" i="25"/>
  <c r="B354" i="25" s="1"/>
  <c r="H353" i="25"/>
  <c r="G353" i="25"/>
  <c r="I276" i="25"/>
  <c r="I277" i="25"/>
  <c r="K276" i="25"/>
  <c r="E301" i="25"/>
  <c r="I347" i="25"/>
  <c r="K348" i="25"/>
  <c r="C348" i="25"/>
  <c r="E348" i="25"/>
  <c r="D355" i="25" l="1"/>
  <c r="B355" i="25" s="1"/>
  <c r="H354" i="25"/>
  <c r="G354" i="25"/>
  <c r="J349" i="25"/>
  <c r="F349" i="25"/>
  <c r="K277" i="25"/>
  <c r="E302" i="25"/>
  <c r="I348" i="25"/>
  <c r="E349" i="25"/>
  <c r="K349" i="25"/>
  <c r="C349" i="25"/>
  <c r="J350" i="25" l="1"/>
  <c r="F350" i="25"/>
  <c r="D356" i="25"/>
  <c r="B356" i="25" s="1"/>
  <c r="H355" i="25"/>
  <c r="G355" i="25"/>
  <c r="E303" i="25"/>
  <c r="E350" i="25"/>
  <c r="C350" i="25"/>
  <c r="I350" i="25"/>
  <c r="K350" i="25"/>
  <c r="I349" i="25"/>
  <c r="F351" i="25" l="1"/>
  <c r="J351" i="25"/>
  <c r="D357" i="25"/>
  <c r="B357" i="25" s="1"/>
  <c r="H356" i="25"/>
  <c r="G356" i="25"/>
  <c r="I279" i="25"/>
  <c r="I278" i="25"/>
  <c r="K278" i="25"/>
  <c r="K279" i="25" s="1"/>
  <c r="E304" i="25"/>
  <c r="E351" i="25"/>
  <c r="K351" i="25"/>
  <c r="C351" i="25"/>
  <c r="I351" i="25"/>
  <c r="J352" i="25" l="1"/>
  <c r="F352" i="25"/>
  <c r="D358" i="25"/>
  <c r="B358" i="25" s="1"/>
  <c r="H357" i="25"/>
  <c r="G357" i="25"/>
  <c r="I280" i="25"/>
  <c r="E305" i="25"/>
  <c r="K352" i="25"/>
  <c r="C352" i="25"/>
  <c r="E352" i="25"/>
  <c r="J353" i="25" l="1"/>
  <c r="F353" i="25"/>
  <c r="D359" i="25"/>
  <c r="B359" i="25" s="1"/>
  <c r="H358" i="25"/>
  <c r="G358" i="25"/>
  <c r="I281" i="25"/>
  <c r="K280" i="25"/>
  <c r="E306" i="25"/>
  <c r="I352" i="25"/>
  <c r="E353" i="25"/>
  <c r="C353" i="25"/>
  <c r="K353" i="25"/>
  <c r="J354" i="25" l="1"/>
  <c r="F354" i="25"/>
  <c r="D360" i="25"/>
  <c r="B360" i="25" s="1"/>
  <c r="H359" i="25"/>
  <c r="G359" i="25"/>
  <c r="K281" i="25"/>
  <c r="E307" i="25"/>
  <c r="I353" i="25"/>
  <c r="E354" i="25"/>
  <c r="K354" i="25"/>
  <c r="C354" i="25"/>
  <c r="J355" i="25" l="1"/>
  <c r="F355" i="25"/>
  <c r="D361" i="25"/>
  <c r="B361" i="25" s="1"/>
  <c r="H360" i="25"/>
  <c r="G360" i="25"/>
  <c r="I282" i="25"/>
  <c r="K282" i="25"/>
  <c r="E308" i="25"/>
  <c r="I354" i="25"/>
  <c r="E355" i="25"/>
  <c r="K355" i="25"/>
  <c r="C355" i="25"/>
  <c r="I355" i="25"/>
  <c r="J356" i="25" l="1"/>
  <c r="F356" i="25"/>
  <c r="D362" i="25"/>
  <c r="B362" i="25" s="1"/>
  <c r="H361" i="25"/>
  <c r="G361" i="25"/>
  <c r="I283" i="25"/>
  <c r="I284" i="25"/>
  <c r="K283" i="25"/>
  <c r="E309" i="25"/>
  <c r="K356" i="25"/>
  <c r="C356" i="25"/>
  <c r="E356" i="25"/>
  <c r="F357" i="25" l="1"/>
  <c r="J357" i="25"/>
  <c r="D363" i="25"/>
  <c r="B363" i="25" s="1"/>
  <c r="H362" i="25"/>
  <c r="G362" i="25"/>
  <c r="K284" i="25"/>
  <c r="E310" i="25"/>
  <c r="I356" i="25"/>
  <c r="K357" i="25"/>
  <c r="E357" i="25"/>
  <c r="C357" i="25"/>
  <c r="J358" i="25" l="1"/>
  <c r="F358" i="25"/>
  <c r="D364" i="25"/>
  <c r="B364" i="25" s="1"/>
  <c r="H363" i="25"/>
  <c r="G363" i="25"/>
  <c r="I285" i="25"/>
  <c r="K285" i="25"/>
  <c r="E311" i="25"/>
  <c r="I357" i="25"/>
  <c r="E358" i="25"/>
  <c r="K358" i="25"/>
  <c r="I358" i="25"/>
  <c r="C358" i="25"/>
  <c r="F359" i="25" l="1"/>
  <c r="J359" i="25"/>
  <c r="D365" i="25"/>
  <c r="B365" i="25" s="1"/>
  <c r="H364" i="25"/>
  <c r="G364" i="25"/>
  <c r="I286" i="25"/>
  <c r="K286" i="25"/>
  <c r="E312" i="25"/>
  <c r="E359" i="25"/>
  <c r="K359" i="25"/>
  <c r="C359" i="25"/>
  <c r="J360" i="25" l="1"/>
  <c r="F360" i="25"/>
  <c r="D366" i="25"/>
  <c r="B366" i="25" s="1"/>
  <c r="H365" i="25"/>
  <c r="G365" i="25"/>
  <c r="I287" i="25"/>
  <c r="K287" i="25"/>
  <c r="E313" i="25"/>
  <c r="I359" i="25"/>
  <c r="K360" i="25"/>
  <c r="C360" i="25"/>
  <c r="E360" i="25"/>
  <c r="D367" i="25" l="1"/>
  <c r="B367" i="25" s="1"/>
  <c r="H366" i="25"/>
  <c r="G366" i="25"/>
  <c r="J361" i="25"/>
  <c r="F361" i="25"/>
  <c r="I288" i="25"/>
  <c r="I289" i="25"/>
  <c r="K288" i="25"/>
  <c r="E314" i="25"/>
  <c r="I360" i="25"/>
  <c r="C361" i="25"/>
  <c r="K361" i="25"/>
  <c r="E361" i="25"/>
  <c r="J362" i="25" l="1"/>
  <c r="F362" i="25"/>
  <c r="D368" i="25"/>
  <c r="B368" i="25" s="1"/>
  <c r="H367" i="25"/>
  <c r="G367" i="25"/>
  <c r="K289" i="25"/>
  <c r="E315" i="25"/>
  <c r="I361" i="25"/>
  <c r="E362" i="25"/>
  <c r="C362" i="25"/>
  <c r="K362" i="25"/>
  <c r="J363" i="25" l="1"/>
  <c r="F363" i="25"/>
  <c r="D369" i="25"/>
  <c r="B369" i="25" s="1"/>
  <c r="H368" i="25"/>
  <c r="G368" i="25"/>
  <c r="I290" i="25"/>
  <c r="I291" i="25"/>
  <c r="K290" i="25"/>
  <c r="E316" i="25"/>
  <c r="I362" i="25"/>
  <c r="E363" i="25"/>
  <c r="K363" i="25"/>
  <c r="C363" i="25"/>
  <c r="I363" i="25"/>
  <c r="J364" i="25" l="1"/>
  <c r="F364" i="25"/>
  <c r="D370" i="25"/>
  <c r="B370" i="25" s="1"/>
  <c r="H369" i="25"/>
  <c r="G369" i="25"/>
  <c r="K291" i="25"/>
  <c r="E317" i="25"/>
  <c r="K364" i="25"/>
  <c r="C364" i="25"/>
  <c r="E364" i="25"/>
  <c r="J365" i="25" l="1"/>
  <c r="F365" i="25"/>
  <c r="D371" i="25"/>
  <c r="B371" i="25" s="1"/>
  <c r="H370" i="25"/>
  <c r="G370" i="25"/>
  <c r="I292" i="25"/>
  <c r="E318" i="25"/>
  <c r="E365" i="25"/>
  <c r="K365" i="25"/>
  <c r="C365" i="25"/>
  <c r="I364" i="25"/>
  <c r="J366" i="25" l="1"/>
  <c r="F366" i="25"/>
  <c r="D372" i="25"/>
  <c r="B372" i="25" s="1"/>
  <c r="H371" i="25"/>
  <c r="G371" i="25"/>
  <c r="I293" i="25"/>
  <c r="K292" i="25"/>
  <c r="K293" i="25" s="1"/>
  <c r="E319" i="25"/>
  <c r="I365" i="25"/>
  <c r="E366" i="25"/>
  <c r="K366" i="25"/>
  <c r="C366" i="25"/>
  <c r="J367" i="25" l="1"/>
  <c r="F367" i="25"/>
  <c r="D373" i="25"/>
  <c r="B373" i="25" s="1"/>
  <c r="H372" i="25"/>
  <c r="G372" i="25"/>
  <c r="I294" i="25"/>
  <c r="E320" i="25"/>
  <c r="I366" i="25"/>
  <c r="E367" i="25"/>
  <c r="K367" i="25"/>
  <c r="C367" i="25"/>
  <c r="J368" i="25" l="1"/>
  <c r="F368" i="25"/>
  <c r="D374" i="25"/>
  <c r="B374" i="25" s="1"/>
  <c r="H373" i="25"/>
  <c r="G373" i="25"/>
  <c r="I295" i="25"/>
  <c r="K294" i="25"/>
  <c r="E321" i="25"/>
  <c r="K368" i="25"/>
  <c r="C368" i="25"/>
  <c r="E368" i="25"/>
  <c r="I367" i="25"/>
  <c r="J369" i="25" l="1"/>
  <c r="F369" i="25"/>
  <c r="D375" i="25"/>
  <c r="B375" i="25" s="1"/>
  <c r="H374" i="25"/>
  <c r="G374" i="25"/>
  <c r="K295" i="25"/>
  <c r="I296" i="25"/>
  <c r="E322" i="25"/>
  <c r="I368" i="25"/>
  <c r="E369" i="25"/>
  <c r="C369" i="25"/>
  <c r="I369" i="25"/>
  <c r="K369" i="25"/>
  <c r="J370" i="25" l="1"/>
  <c r="F370" i="25"/>
  <c r="D376" i="25"/>
  <c r="B376" i="25" s="1"/>
  <c r="H375" i="25"/>
  <c r="G375" i="25"/>
  <c r="K296" i="25"/>
  <c r="E323" i="25"/>
  <c r="E370" i="25"/>
  <c r="C370" i="25"/>
  <c r="K370" i="25"/>
  <c r="J371" i="25" l="1"/>
  <c r="F371" i="25"/>
  <c r="D377" i="25"/>
  <c r="B377" i="25" s="1"/>
  <c r="H376" i="25"/>
  <c r="G376" i="25"/>
  <c r="I297" i="25"/>
  <c r="E324" i="25"/>
  <c r="I370" i="25"/>
  <c r="E371" i="25"/>
  <c r="K371" i="25"/>
  <c r="C371" i="25"/>
  <c r="J372" i="25" l="1"/>
  <c r="F372" i="25"/>
  <c r="D378" i="25"/>
  <c r="B378" i="25" s="1"/>
  <c r="H377" i="25"/>
  <c r="G377" i="25"/>
  <c r="I298" i="25"/>
  <c r="K297" i="25"/>
  <c r="E325" i="25"/>
  <c r="I371" i="25"/>
  <c r="K372" i="25"/>
  <c r="C372" i="25"/>
  <c r="E372" i="25"/>
  <c r="J373" i="25" l="1"/>
  <c r="F373" i="25"/>
  <c r="D379" i="25"/>
  <c r="B379" i="25" s="1"/>
  <c r="H378" i="25"/>
  <c r="G378" i="25"/>
  <c r="K298" i="25"/>
  <c r="E326" i="25"/>
  <c r="I372" i="25"/>
  <c r="K373" i="25"/>
  <c r="E373" i="25"/>
  <c r="C373" i="25"/>
  <c r="J374" i="25" l="1"/>
  <c r="F374" i="25"/>
  <c r="D380" i="25"/>
  <c r="B380" i="25" s="1"/>
  <c r="H379" i="25"/>
  <c r="G379" i="25"/>
  <c r="E327" i="25"/>
  <c r="I373" i="25"/>
  <c r="E374" i="25"/>
  <c r="K374" i="25"/>
  <c r="C374" i="25"/>
  <c r="J375" i="25" l="1"/>
  <c r="F375" i="25"/>
  <c r="D381" i="25"/>
  <c r="B381" i="25" s="1"/>
  <c r="H380" i="25"/>
  <c r="G380" i="25"/>
  <c r="I300" i="25"/>
  <c r="I299" i="25"/>
  <c r="K299" i="25"/>
  <c r="K300" i="25" s="1"/>
  <c r="E328" i="25"/>
  <c r="E375" i="25"/>
  <c r="K375" i="25"/>
  <c r="C375" i="25"/>
  <c r="I374" i="25"/>
  <c r="J376" i="25" l="1"/>
  <c r="F376" i="25"/>
  <c r="D382" i="25"/>
  <c r="B382" i="25" s="1"/>
  <c r="H381" i="25"/>
  <c r="G381" i="25"/>
  <c r="I301" i="25"/>
  <c r="E329" i="25"/>
  <c r="E330" i="25"/>
  <c r="I375" i="25"/>
  <c r="K376" i="25"/>
  <c r="C376" i="25"/>
  <c r="E376" i="25"/>
  <c r="D383" i="25" l="1"/>
  <c r="B383" i="25" s="1"/>
  <c r="H382" i="25"/>
  <c r="G382" i="25"/>
  <c r="J377" i="25"/>
  <c r="F377" i="25"/>
  <c r="K301" i="25"/>
  <c r="I376" i="25"/>
  <c r="C377" i="25"/>
  <c r="I377" i="25"/>
  <c r="K377" i="25"/>
  <c r="E377" i="25"/>
  <c r="J378" i="25" l="1"/>
  <c r="F378" i="25"/>
  <c r="D384" i="25"/>
  <c r="B384" i="25" s="1"/>
  <c r="H383" i="25"/>
  <c r="G383" i="25"/>
  <c r="I302" i="25"/>
  <c r="E378" i="25"/>
  <c r="C378" i="25"/>
  <c r="I378" i="25"/>
  <c r="K378" i="25"/>
  <c r="D385" i="25" l="1"/>
  <c r="B385" i="25" s="1"/>
  <c r="H384" i="25"/>
  <c r="G384" i="25"/>
  <c r="F379" i="25"/>
  <c r="J379" i="25"/>
  <c r="I303" i="25"/>
  <c r="K302" i="25"/>
  <c r="K303" i="25" s="1"/>
  <c r="E379" i="25"/>
  <c r="K379" i="25"/>
  <c r="C379" i="25"/>
  <c r="I379" i="25"/>
  <c r="J380" i="25" l="1"/>
  <c r="F380" i="25"/>
  <c r="D386" i="25"/>
  <c r="B386" i="25" s="1"/>
  <c r="H385" i="25"/>
  <c r="G385" i="25"/>
  <c r="I304" i="25"/>
  <c r="K380" i="25"/>
  <c r="C380" i="25"/>
  <c r="E380" i="25"/>
  <c r="D387" i="25" l="1"/>
  <c r="B387" i="25" s="1"/>
  <c r="H386" i="25"/>
  <c r="G386" i="25"/>
  <c r="J381" i="25"/>
  <c r="F381" i="25"/>
  <c r="K304" i="25"/>
  <c r="I305" i="25"/>
  <c r="K305" i="25"/>
  <c r="E381" i="25"/>
  <c r="C381" i="25"/>
  <c r="K381" i="25"/>
  <c r="I380" i="25"/>
  <c r="J382" i="25" l="1"/>
  <c r="F382" i="25"/>
  <c r="D388" i="25"/>
  <c r="B388" i="25" s="1"/>
  <c r="H387" i="25"/>
  <c r="G387" i="25"/>
  <c r="I306" i="25"/>
  <c r="E382" i="25"/>
  <c r="C382" i="25"/>
  <c r="K382" i="25"/>
  <c r="I381" i="25"/>
  <c r="D389" i="25" l="1"/>
  <c r="B389" i="25" s="1"/>
  <c r="H388" i="25"/>
  <c r="G388" i="25"/>
  <c r="J383" i="25"/>
  <c r="F383" i="25"/>
  <c r="I307" i="25"/>
  <c r="K306" i="25"/>
  <c r="K307" i="25" s="1"/>
  <c r="I382" i="25"/>
  <c r="E383" i="25"/>
  <c r="K383" i="25"/>
  <c r="C383" i="25"/>
  <c r="J384" i="25" l="1"/>
  <c r="F384" i="25"/>
  <c r="D390" i="25"/>
  <c r="B390" i="25" s="1"/>
  <c r="H389" i="25"/>
  <c r="G389" i="25"/>
  <c r="I383" i="25"/>
  <c r="K384" i="25"/>
  <c r="C384" i="25"/>
  <c r="E384" i="25"/>
  <c r="J385" i="25" l="1"/>
  <c r="F385" i="25"/>
  <c r="D391" i="25"/>
  <c r="B391" i="25" s="1"/>
  <c r="H390" i="25"/>
  <c r="G390" i="25"/>
  <c r="I384" i="25"/>
  <c r="E385" i="25"/>
  <c r="C385" i="25"/>
  <c r="K385" i="25"/>
  <c r="J386" i="25" l="1"/>
  <c r="F386" i="25"/>
  <c r="D392" i="25"/>
  <c r="B392" i="25" s="1"/>
  <c r="H391" i="25"/>
  <c r="G391" i="25"/>
  <c r="I308" i="25"/>
  <c r="K308" i="25"/>
  <c r="I385" i="25"/>
  <c r="E386" i="25"/>
  <c r="C386" i="25"/>
  <c r="K386" i="25"/>
  <c r="J387" i="25" l="1"/>
  <c r="F387" i="25"/>
  <c r="D393" i="25"/>
  <c r="B393" i="25" s="1"/>
  <c r="H392" i="25"/>
  <c r="G392" i="25"/>
  <c r="I309" i="25"/>
  <c r="I386" i="25"/>
  <c r="E387" i="25"/>
  <c r="K387" i="25"/>
  <c r="C387" i="25"/>
  <c r="J388" i="25" l="1"/>
  <c r="F388" i="25"/>
  <c r="D394" i="25"/>
  <c r="B394" i="25" s="1"/>
  <c r="H393" i="25"/>
  <c r="G393" i="25"/>
  <c r="K309" i="25"/>
  <c r="I387" i="25"/>
  <c r="K388" i="25"/>
  <c r="C388" i="25"/>
  <c r="E388" i="25"/>
  <c r="J389" i="25" l="1"/>
  <c r="F389" i="25"/>
  <c r="D395" i="25"/>
  <c r="B395" i="25" s="1"/>
  <c r="H394" i="25"/>
  <c r="G394" i="25"/>
  <c r="I310" i="25"/>
  <c r="K310" i="25"/>
  <c r="I388" i="25"/>
  <c r="K389" i="25"/>
  <c r="E389" i="25"/>
  <c r="C389" i="25"/>
  <c r="J390" i="25" l="1"/>
  <c r="F390" i="25"/>
  <c r="D396" i="25"/>
  <c r="B396" i="25" s="1"/>
  <c r="H395" i="25"/>
  <c r="G395" i="25"/>
  <c r="I311" i="25"/>
  <c r="K311" i="25"/>
  <c r="I389" i="25"/>
  <c r="E390" i="25"/>
  <c r="K390" i="25"/>
  <c r="C390" i="25"/>
  <c r="J391" i="25" l="1"/>
  <c r="F391" i="25"/>
  <c r="D397" i="25"/>
  <c r="B397" i="25" s="1"/>
  <c r="H396" i="25"/>
  <c r="G396" i="25"/>
  <c r="I312" i="25"/>
  <c r="K312" i="25"/>
  <c r="I390" i="25"/>
  <c r="E391" i="25"/>
  <c r="K391" i="25"/>
  <c r="C391" i="25"/>
  <c r="J392" i="25" l="1"/>
  <c r="F392" i="25"/>
  <c r="D398" i="25"/>
  <c r="B398" i="25" s="1"/>
  <c r="H397" i="25"/>
  <c r="G397" i="25"/>
  <c r="I313" i="25"/>
  <c r="K313" i="25"/>
  <c r="I314" i="25"/>
  <c r="I391" i="25"/>
  <c r="K392" i="25"/>
  <c r="C392" i="25"/>
  <c r="E392" i="25"/>
  <c r="D399" i="25" l="1"/>
  <c r="B399" i="25" s="1"/>
  <c r="H398" i="25"/>
  <c r="G398" i="25"/>
  <c r="J393" i="25"/>
  <c r="F393" i="25"/>
  <c r="K314" i="25"/>
  <c r="I392" i="25"/>
  <c r="C393" i="25"/>
  <c r="K393" i="25"/>
  <c r="E393" i="25"/>
  <c r="J394" i="25" l="1"/>
  <c r="F394" i="25"/>
  <c r="D400" i="25"/>
  <c r="B400" i="25" s="1"/>
  <c r="H399" i="25"/>
  <c r="G399" i="25"/>
  <c r="E394" i="25"/>
  <c r="C394" i="25"/>
  <c r="K394" i="25"/>
  <c r="I393" i="25"/>
  <c r="D401" i="25" l="1"/>
  <c r="B401" i="25" s="1"/>
  <c r="H400" i="25"/>
  <c r="G400" i="25"/>
  <c r="J395" i="25"/>
  <c r="F395" i="25"/>
  <c r="I316" i="25"/>
  <c r="I315" i="25"/>
  <c r="K315" i="25"/>
  <c r="K316" i="25" s="1"/>
  <c r="I394" i="25"/>
  <c r="E395" i="25"/>
  <c r="K395" i="25"/>
  <c r="C395" i="25"/>
  <c r="J396" i="25" l="1"/>
  <c r="F396" i="25"/>
  <c r="D402" i="25"/>
  <c r="B402" i="25" s="1"/>
  <c r="H401" i="25"/>
  <c r="G401" i="25"/>
  <c r="I317" i="25"/>
  <c r="I395" i="25"/>
  <c r="K396" i="25"/>
  <c r="C396" i="25"/>
  <c r="E396" i="25"/>
  <c r="J397" i="25" l="1"/>
  <c r="F397" i="25"/>
  <c r="D403" i="25"/>
  <c r="B403" i="25" s="1"/>
  <c r="H402" i="25"/>
  <c r="G402" i="25"/>
  <c r="I318" i="25"/>
  <c r="K317" i="25"/>
  <c r="K318" i="25" s="1"/>
  <c r="I396" i="25"/>
  <c r="E397" i="25"/>
  <c r="C397" i="25"/>
  <c r="K397" i="25"/>
  <c r="I397" i="25"/>
  <c r="J398" i="25" l="1"/>
  <c r="F398" i="25"/>
  <c r="D404" i="25"/>
  <c r="B404" i="25" s="1"/>
  <c r="H403" i="25"/>
  <c r="G403" i="25"/>
  <c r="I319" i="25"/>
  <c r="E398" i="25"/>
  <c r="C398" i="25"/>
  <c r="K398" i="25"/>
  <c r="D405" i="25" l="1"/>
  <c r="B405" i="25" s="1"/>
  <c r="H404" i="25"/>
  <c r="G404" i="25"/>
  <c r="J399" i="25"/>
  <c r="F399" i="25"/>
  <c r="K319" i="25"/>
  <c r="E399" i="25"/>
  <c r="K399" i="25"/>
  <c r="C399" i="25"/>
  <c r="I398" i="25"/>
  <c r="J400" i="25" l="1"/>
  <c r="F400" i="25"/>
  <c r="D406" i="25"/>
  <c r="B406" i="25" s="1"/>
  <c r="H405" i="25"/>
  <c r="G405" i="25"/>
  <c r="I320" i="25"/>
  <c r="I399" i="25"/>
  <c r="K400" i="25"/>
  <c r="C400" i="25"/>
  <c r="E400" i="25"/>
  <c r="J401" i="25" l="1"/>
  <c r="F401" i="25"/>
  <c r="D407" i="25"/>
  <c r="B407" i="25" s="1"/>
  <c r="H406" i="25"/>
  <c r="G406" i="25"/>
  <c r="I321" i="25"/>
  <c r="K320" i="25"/>
  <c r="I400" i="25"/>
  <c r="E401" i="25"/>
  <c r="C401" i="25"/>
  <c r="I401" i="25"/>
  <c r="K401" i="25"/>
  <c r="J402" i="25" l="1"/>
  <c r="F402" i="25"/>
  <c r="D408" i="25"/>
  <c r="B408" i="25" s="1"/>
  <c r="H407" i="25"/>
  <c r="G407" i="25"/>
  <c r="K321" i="25"/>
  <c r="E402" i="25"/>
  <c r="C402" i="25"/>
  <c r="K402" i="25"/>
  <c r="D409" i="25" l="1"/>
  <c r="B409" i="25" s="1"/>
  <c r="H408" i="25"/>
  <c r="G408" i="25"/>
  <c r="J403" i="25"/>
  <c r="F403" i="25"/>
  <c r="I322" i="25"/>
  <c r="E403" i="25"/>
  <c r="K403" i="25"/>
  <c r="C403" i="25"/>
  <c r="I402" i="25"/>
  <c r="J404" i="25" l="1"/>
  <c r="F404" i="25"/>
  <c r="D410" i="25"/>
  <c r="B410" i="25" s="1"/>
  <c r="H409" i="25"/>
  <c r="G409" i="25"/>
  <c r="K322" i="25"/>
  <c r="I323" i="25"/>
  <c r="K404" i="25"/>
  <c r="C404" i="25"/>
  <c r="E404" i="25"/>
  <c r="I403" i="25"/>
  <c r="J405" i="25" l="1"/>
  <c r="F405" i="25"/>
  <c r="D411" i="25"/>
  <c r="B411" i="25" s="1"/>
  <c r="H410" i="25"/>
  <c r="G410" i="25"/>
  <c r="I324" i="25"/>
  <c r="K323" i="25"/>
  <c r="I404" i="25"/>
  <c r="K405" i="25"/>
  <c r="E405" i="25"/>
  <c r="C405" i="25"/>
  <c r="D412" i="25" l="1"/>
  <c r="B412" i="25" s="1"/>
  <c r="H411" i="25"/>
  <c r="G411" i="25"/>
  <c r="J406" i="25"/>
  <c r="F406" i="25"/>
  <c r="K324" i="25"/>
  <c r="E406" i="25"/>
  <c r="K406" i="25"/>
  <c r="C406" i="25"/>
  <c r="I405" i="25"/>
  <c r="J407" i="25" l="1"/>
  <c r="F407" i="25"/>
  <c r="D413" i="25"/>
  <c r="B413" i="25" s="1"/>
  <c r="H412" i="25"/>
  <c r="G412" i="25"/>
  <c r="I406" i="25"/>
  <c r="E407" i="25"/>
  <c r="K407" i="25"/>
  <c r="C407" i="25"/>
  <c r="J408" i="25" l="1"/>
  <c r="F408" i="25"/>
  <c r="D414" i="25"/>
  <c r="B414" i="25" s="1"/>
  <c r="H413" i="25"/>
  <c r="G413" i="25"/>
  <c r="I326" i="25"/>
  <c r="I325" i="25"/>
  <c r="K325" i="25"/>
  <c r="K326" i="25" s="1"/>
  <c r="I407" i="25"/>
  <c r="K408" i="25"/>
  <c r="C408" i="25"/>
  <c r="E408" i="25"/>
  <c r="J409" i="25" l="1"/>
  <c r="F409" i="25"/>
  <c r="D415" i="25"/>
  <c r="B415" i="25" s="1"/>
  <c r="H414" i="25"/>
  <c r="G414" i="25"/>
  <c r="I408" i="25"/>
  <c r="C409" i="25"/>
  <c r="K409" i="25"/>
  <c r="E409" i="25"/>
  <c r="J410" i="25" l="1"/>
  <c r="F410" i="25"/>
  <c r="D416" i="25"/>
  <c r="B416" i="25" s="1"/>
  <c r="H415" i="25"/>
  <c r="G415" i="25"/>
  <c r="I327" i="25"/>
  <c r="K327" i="25"/>
  <c r="E410" i="25"/>
  <c r="C410" i="25"/>
  <c r="K410" i="25"/>
  <c r="I409" i="25"/>
  <c r="D417" i="25" l="1"/>
  <c r="B417" i="25" s="1"/>
  <c r="H416" i="25"/>
  <c r="G416" i="25"/>
  <c r="J411" i="25"/>
  <c r="F411" i="25"/>
  <c r="I328" i="25"/>
  <c r="K328" i="25"/>
  <c r="I410" i="25"/>
  <c r="E411" i="25"/>
  <c r="K411" i="25"/>
  <c r="C411" i="25"/>
  <c r="J412" i="25" l="1"/>
  <c r="F412" i="25"/>
  <c r="D418" i="25"/>
  <c r="B418" i="25" s="1"/>
  <c r="H417" i="25"/>
  <c r="G417" i="25"/>
  <c r="I329" i="25"/>
  <c r="K329" i="25"/>
  <c r="I411" i="25"/>
  <c r="K412" i="25"/>
  <c r="C412" i="25"/>
  <c r="E412" i="25"/>
  <c r="D419" i="25" l="1"/>
  <c r="B419" i="25" s="1"/>
  <c r="H418" i="25"/>
  <c r="G418" i="25"/>
  <c r="J413" i="25"/>
  <c r="F413" i="25"/>
  <c r="I330" i="25"/>
  <c r="K330" i="25"/>
  <c r="I412" i="25"/>
  <c r="E413" i="25"/>
  <c r="C413" i="25"/>
  <c r="K413" i="25"/>
  <c r="I413" i="25"/>
  <c r="J414" i="25" l="1"/>
  <c r="F414" i="25"/>
  <c r="D420" i="25"/>
  <c r="B420" i="25" s="1"/>
  <c r="H419" i="25"/>
  <c r="G419" i="25"/>
  <c r="E414" i="25"/>
  <c r="C414" i="25"/>
  <c r="K414" i="25"/>
  <c r="I414" i="25"/>
  <c r="D421" i="25" l="1"/>
  <c r="B421" i="25" s="1"/>
  <c r="H420" i="25"/>
  <c r="G420" i="25"/>
  <c r="J415" i="25"/>
  <c r="F415" i="25"/>
  <c r="E415" i="25"/>
  <c r="K415" i="25"/>
  <c r="C415" i="25"/>
  <c r="I415" i="25"/>
  <c r="J416" i="25" l="1"/>
  <c r="F416" i="25"/>
  <c r="D422" i="25"/>
  <c r="B422" i="25" s="1"/>
  <c r="H421" i="25"/>
  <c r="G421" i="25"/>
  <c r="K416" i="25"/>
  <c r="C416" i="25"/>
  <c r="E416" i="25"/>
  <c r="J417" i="25" l="1"/>
  <c r="F417" i="25"/>
  <c r="D423" i="25"/>
  <c r="B423" i="25" s="1"/>
  <c r="H422" i="25"/>
  <c r="G422" i="25"/>
  <c r="I416" i="25"/>
  <c r="E417" i="25"/>
  <c r="C417" i="25"/>
  <c r="I417" i="25"/>
  <c r="K417" i="25"/>
  <c r="J418" i="25" l="1"/>
  <c r="F418" i="25"/>
  <c r="D424" i="25"/>
  <c r="B424" i="25" s="1"/>
  <c r="H423" i="25"/>
  <c r="G423" i="25"/>
  <c r="E418" i="25"/>
  <c r="C418" i="25"/>
  <c r="K418" i="25"/>
  <c r="D425" i="25" l="1"/>
  <c r="B425" i="25" s="1"/>
  <c r="H424" i="25"/>
  <c r="G424" i="25"/>
  <c r="J419" i="25"/>
  <c r="F419" i="25"/>
  <c r="E419" i="25"/>
  <c r="K419" i="25"/>
  <c r="C419" i="25"/>
  <c r="I418" i="25"/>
  <c r="J420" i="25" l="1"/>
  <c r="F420" i="25"/>
  <c r="D426" i="25"/>
  <c r="B426" i="25" s="1"/>
  <c r="H425" i="25"/>
  <c r="G425" i="25"/>
  <c r="I419" i="25"/>
  <c r="K420" i="25"/>
  <c r="C420" i="25"/>
  <c r="E420" i="25"/>
  <c r="J421" i="25" l="1"/>
  <c r="F421" i="25"/>
  <c r="D427" i="25"/>
  <c r="B427" i="25" s="1"/>
  <c r="H426" i="25"/>
  <c r="G426" i="25"/>
  <c r="I420" i="25"/>
  <c r="K421" i="25"/>
  <c r="E421" i="25"/>
  <c r="C421" i="25"/>
  <c r="D428" i="25" l="1"/>
  <c r="B428" i="25" s="1"/>
  <c r="H427" i="25"/>
  <c r="G427" i="25"/>
  <c r="J422" i="25"/>
  <c r="F422" i="25"/>
  <c r="I421" i="25"/>
  <c r="E422" i="25"/>
  <c r="K422" i="25"/>
  <c r="C422" i="25"/>
  <c r="J423" i="25" l="1"/>
  <c r="F423" i="25"/>
  <c r="D429" i="25"/>
  <c r="B429" i="25" s="1"/>
  <c r="H428" i="25"/>
  <c r="G428" i="25"/>
  <c r="I422" i="25"/>
  <c r="E423" i="25"/>
  <c r="K423" i="25"/>
  <c r="C423" i="25"/>
  <c r="J424" i="25" l="1"/>
  <c r="F424" i="25"/>
  <c r="D430" i="25"/>
  <c r="B430" i="25" s="1"/>
  <c r="H429" i="25"/>
  <c r="G429" i="25"/>
  <c r="I423" i="25"/>
  <c r="C424" i="25"/>
  <c r="K424" i="25"/>
  <c r="E424" i="25"/>
  <c r="D431" i="25" l="1"/>
  <c r="B431" i="25" s="1"/>
  <c r="H430" i="25"/>
  <c r="G430" i="25"/>
  <c r="F425" i="25"/>
  <c r="J425" i="25"/>
  <c r="E425" i="25"/>
  <c r="K425" i="25"/>
  <c r="C425" i="25"/>
  <c r="I424" i="25"/>
  <c r="J426" i="25" l="1"/>
  <c r="F426" i="25"/>
  <c r="D432" i="25"/>
  <c r="B432" i="25" s="1"/>
  <c r="H431" i="25"/>
  <c r="G431" i="25"/>
  <c r="K426" i="25"/>
  <c r="C426" i="25"/>
  <c r="E426" i="25"/>
  <c r="I425" i="25"/>
  <c r="J427" i="25" l="1"/>
  <c r="F427" i="25"/>
  <c r="D433" i="25"/>
  <c r="B433" i="25" s="1"/>
  <c r="H432" i="25"/>
  <c r="G432" i="25"/>
  <c r="I426" i="25"/>
  <c r="E427" i="25"/>
  <c r="C427" i="25"/>
  <c r="I427" i="25"/>
  <c r="K427" i="25"/>
  <c r="D434" i="25" l="1"/>
  <c r="B434" i="25" s="1"/>
  <c r="H433" i="25"/>
  <c r="G433" i="25"/>
  <c r="J428" i="25"/>
  <c r="F428" i="25"/>
  <c r="K428" i="25"/>
  <c r="C428" i="25"/>
  <c r="I428" i="25"/>
  <c r="E428" i="25"/>
  <c r="J429" i="25" l="1"/>
  <c r="F429" i="25"/>
  <c r="D435" i="25"/>
  <c r="B435" i="25" s="1"/>
  <c r="H434" i="25"/>
  <c r="G434" i="25"/>
  <c r="E429" i="25"/>
  <c r="K429" i="25"/>
  <c r="C429" i="25"/>
  <c r="I429" i="25"/>
  <c r="J430" i="25" l="1"/>
  <c r="F430" i="25"/>
  <c r="D436" i="25"/>
  <c r="B436" i="25" s="1"/>
  <c r="H435" i="25"/>
  <c r="G435" i="25"/>
  <c r="K430" i="25"/>
  <c r="C430" i="25"/>
  <c r="E430" i="25"/>
  <c r="I430" i="25"/>
  <c r="D437" i="25" l="1"/>
  <c r="B437" i="25" s="1"/>
  <c r="H436" i="25"/>
  <c r="G436" i="25"/>
  <c r="J431" i="25"/>
  <c r="F431" i="25"/>
  <c r="E431" i="25"/>
  <c r="C431" i="25"/>
  <c r="I431" i="25"/>
  <c r="K431" i="25"/>
  <c r="J432" i="25" l="1"/>
  <c r="F432" i="25"/>
  <c r="D438" i="25"/>
  <c r="B438" i="25" s="1"/>
  <c r="H437" i="25"/>
  <c r="G437" i="25"/>
  <c r="E432" i="25"/>
  <c r="C432" i="25"/>
  <c r="K432" i="25"/>
  <c r="J433" i="25" l="1"/>
  <c r="F433" i="25"/>
  <c r="D439" i="25"/>
  <c r="B439" i="25" s="1"/>
  <c r="H438" i="25"/>
  <c r="G438" i="25"/>
  <c r="E433" i="25"/>
  <c r="K433" i="25"/>
  <c r="C433" i="25"/>
  <c r="I432" i="25"/>
  <c r="D440" i="25" l="1"/>
  <c r="B440" i="25" s="1"/>
  <c r="H439" i="25"/>
  <c r="G439" i="25"/>
  <c r="J434" i="25"/>
  <c r="F434" i="25"/>
  <c r="I433" i="25"/>
  <c r="K434" i="25"/>
  <c r="C434" i="25"/>
  <c r="E434" i="25"/>
  <c r="J435" i="25" l="1"/>
  <c r="F435" i="25"/>
  <c r="D441" i="25"/>
  <c r="B441" i="25" s="1"/>
  <c r="H440" i="25"/>
  <c r="G440" i="25"/>
  <c r="I434" i="25"/>
  <c r="C435" i="25"/>
  <c r="K435" i="25"/>
  <c r="E435" i="25"/>
  <c r="J436" i="25" l="1"/>
  <c r="F436" i="25"/>
  <c r="D442" i="25"/>
  <c r="B442" i="25" s="1"/>
  <c r="H441" i="25"/>
  <c r="G441" i="25"/>
  <c r="I435" i="25"/>
  <c r="K436" i="25"/>
  <c r="C436" i="25"/>
  <c r="E436" i="25"/>
  <c r="D443" i="25" l="1"/>
  <c r="B443" i="25" s="1"/>
  <c r="H442" i="25"/>
  <c r="G442" i="25"/>
  <c r="F437" i="25"/>
  <c r="J437" i="25"/>
  <c r="E437" i="25"/>
  <c r="C437" i="25"/>
  <c r="I437" i="25"/>
  <c r="K437" i="25"/>
  <c r="I436" i="25"/>
  <c r="F438" i="25" l="1"/>
  <c r="J438" i="25"/>
  <c r="D444" i="25"/>
  <c r="B444" i="25" s="1"/>
  <c r="H443" i="25"/>
  <c r="G443" i="25"/>
  <c r="K438" i="25"/>
  <c r="C438" i="25"/>
  <c r="E438" i="25"/>
  <c r="D445" i="25" l="1"/>
  <c r="B445" i="25" s="1"/>
  <c r="H444" i="25"/>
  <c r="G444" i="25"/>
  <c r="J439" i="25"/>
  <c r="F439" i="25"/>
  <c r="K439" i="25"/>
  <c r="E439" i="25"/>
  <c r="C439" i="25"/>
  <c r="I439" i="25"/>
  <c r="I438" i="25"/>
  <c r="J440" i="25" l="1"/>
  <c r="F440" i="25"/>
  <c r="D446" i="25"/>
  <c r="B446" i="25" s="1"/>
  <c r="H445" i="25"/>
  <c r="G445" i="25"/>
  <c r="E440" i="25"/>
  <c r="K440" i="25"/>
  <c r="C440" i="25"/>
  <c r="F441" i="25" l="1"/>
  <c r="J441" i="25"/>
  <c r="D447" i="25"/>
  <c r="B447" i="25" s="1"/>
  <c r="H446" i="25"/>
  <c r="G446" i="25"/>
  <c r="I440" i="25"/>
  <c r="E441" i="25"/>
  <c r="K441" i="25"/>
  <c r="C441" i="25"/>
  <c r="D448" i="25" l="1"/>
  <c r="B448" i="25" s="1"/>
  <c r="H447" i="25"/>
  <c r="G447" i="25"/>
  <c r="J442" i="25"/>
  <c r="F442" i="25"/>
  <c r="I441" i="25"/>
  <c r="K442" i="25"/>
  <c r="C442" i="25"/>
  <c r="E442" i="25"/>
  <c r="J443" i="25" l="1"/>
  <c r="F443" i="25"/>
  <c r="D449" i="25"/>
  <c r="B449" i="25" s="1"/>
  <c r="H448" i="25"/>
  <c r="G448" i="25"/>
  <c r="E443" i="25"/>
  <c r="C443" i="25"/>
  <c r="I443" i="25"/>
  <c r="K443" i="25"/>
  <c r="I442" i="25"/>
  <c r="J444" i="25" l="1"/>
  <c r="F444" i="25"/>
  <c r="D450" i="25"/>
  <c r="B450" i="25" s="1"/>
  <c r="H449" i="25"/>
  <c r="G449" i="25"/>
  <c r="K444" i="25"/>
  <c r="E444" i="25"/>
  <c r="C444" i="25"/>
  <c r="J445" i="25" l="1"/>
  <c r="F445" i="25"/>
  <c r="D451" i="25"/>
  <c r="B451" i="25" s="1"/>
  <c r="H450" i="25"/>
  <c r="G450" i="25"/>
  <c r="I444" i="25"/>
  <c r="E445" i="25"/>
  <c r="C445" i="25"/>
  <c r="K445" i="25"/>
  <c r="J446" i="25" l="1"/>
  <c r="F446" i="25"/>
  <c r="D452" i="25"/>
  <c r="B452" i="25" s="1"/>
  <c r="H451" i="25"/>
  <c r="G451" i="25"/>
  <c r="I445" i="25"/>
  <c r="K446" i="25"/>
  <c r="C446" i="25"/>
  <c r="I446" i="25"/>
  <c r="E446" i="25"/>
  <c r="J447" i="25" l="1"/>
  <c r="F447" i="25"/>
  <c r="D453" i="25"/>
  <c r="B453" i="25" s="1"/>
  <c r="H452" i="25"/>
  <c r="G452" i="25"/>
  <c r="K447" i="25"/>
  <c r="I447" i="25"/>
  <c r="C447" i="25"/>
  <c r="E447" i="25"/>
  <c r="D454" i="25" l="1"/>
  <c r="B454" i="25" s="1"/>
  <c r="H453" i="25"/>
  <c r="G453" i="25"/>
  <c r="J448" i="25"/>
  <c r="F448" i="25"/>
  <c r="E448" i="25"/>
  <c r="C448" i="25"/>
  <c r="I448" i="25"/>
  <c r="K448" i="25"/>
  <c r="J449" i="25" l="1"/>
  <c r="F449" i="25"/>
  <c r="D455" i="25"/>
  <c r="B455" i="25" s="1"/>
  <c r="H454" i="25"/>
  <c r="G454" i="25"/>
  <c r="E449" i="25"/>
  <c r="C449" i="25"/>
  <c r="I449" i="25"/>
  <c r="K449" i="25"/>
  <c r="D456" i="25" l="1"/>
  <c r="B456" i="25" s="1"/>
  <c r="H455" i="25"/>
  <c r="G455" i="25"/>
  <c r="J450" i="25"/>
  <c r="F450" i="25"/>
  <c r="K450" i="25"/>
  <c r="C450" i="25"/>
  <c r="E450" i="25"/>
  <c r="J451" i="25" l="1"/>
  <c r="F451" i="25"/>
  <c r="D457" i="25"/>
  <c r="B457" i="25" s="1"/>
  <c r="H456" i="25"/>
  <c r="G456" i="25"/>
  <c r="I450" i="25"/>
  <c r="E451" i="25"/>
  <c r="K451" i="25"/>
  <c r="C451" i="25"/>
  <c r="D458" i="25" l="1"/>
  <c r="B458" i="25" s="1"/>
  <c r="H457" i="25"/>
  <c r="G457" i="25"/>
  <c r="J452" i="25"/>
  <c r="F452" i="25"/>
  <c r="I451" i="25"/>
  <c r="I452" i="25"/>
  <c r="K452" i="25"/>
  <c r="E452" i="25"/>
  <c r="C452" i="25"/>
  <c r="J453" i="25" l="1"/>
  <c r="F453" i="25"/>
  <c r="D459" i="25"/>
  <c r="B459" i="25" s="1"/>
  <c r="H458" i="25"/>
  <c r="G458" i="25"/>
  <c r="E453" i="25"/>
  <c r="C453" i="25"/>
  <c r="I453" i="25"/>
  <c r="K453" i="25"/>
  <c r="J454" i="25" l="1"/>
  <c r="F454" i="25"/>
  <c r="D460" i="25"/>
  <c r="B460" i="25" s="1"/>
  <c r="H459" i="25"/>
  <c r="G459" i="25"/>
  <c r="K454" i="25"/>
  <c r="C454" i="25"/>
  <c r="E454" i="25"/>
  <c r="J455" i="25" l="1"/>
  <c r="F455" i="25"/>
  <c r="D461" i="25"/>
  <c r="B461" i="25" s="1"/>
  <c r="H460" i="25"/>
  <c r="G460" i="25"/>
  <c r="K455" i="25"/>
  <c r="I455" i="25"/>
  <c r="E455" i="25"/>
  <c r="C455" i="25"/>
  <c r="I454" i="25"/>
  <c r="J456" i="25" l="1"/>
  <c r="F456" i="25"/>
  <c r="D462" i="25"/>
  <c r="B462" i="25" s="1"/>
  <c r="H461" i="25"/>
  <c r="G461" i="25"/>
  <c r="C456" i="25"/>
  <c r="K456" i="25"/>
  <c r="E456" i="25"/>
  <c r="J457" i="25" l="1"/>
  <c r="F457" i="25"/>
  <c r="D463" i="25"/>
  <c r="B463" i="25" s="1"/>
  <c r="H462" i="25"/>
  <c r="G462" i="25"/>
  <c r="I456" i="25"/>
  <c r="E457" i="25"/>
  <c r="K457" i="25"/>
  <c r="C457" i="25"/>
  <c r="J458" i="25" l="1"/>
  <c r="F458" i="25"/>
  <c r="D464" i="25"/>
  <c r="B464" i="25" s="1"/>
  <c r="H463" i="25"/>
  <c r="G463" i="25"/>
  <c r="K458" i="25"/>
  <c r="C458" i="25"/>
  <c r="E458" i="25"/>
  <c r="I457" i="25"/>
  <c r="D465" i="25" l="1"/>
  <c r="B465" i="25" s="1"/>
  <c r="H464" i="25"/>
  <c r="G464" i="25"/>
  <c r="J459" i="25"/>
  <c r="F459" i="25"/>
  <c r="I458" i="25"/>
  <c r="E459" i="25"/>
  <c r="C459" i="25"/>
  <c r="K459" i="25"/>
  <c r="J460" i="25" l="1"/>
  <c r="F460" i="25"/>
  <c r="D466" i="25"/>
  <c r="B466" i="25" s="1"/>
  <c r="H465" i="25"/>
  <c r="G465" i="25"/>
  <c r="E460" i="25"/>
  <c r="C460" i="25"/>
  <c r="I460" i="25"/>
  <c r="K460" i="25"/>
  <c r="I459" i="25"/>
  <c r="D467" i="25" l="1"/>
  <c r="B467" i="25" s="1"/>
  <c r="H466" i="25"/>
  <c r="G466" i="25"/>
  <c r="J461" i="25"/>
  <c r="F461" i="25"/>
  <c r="E461" i="25"/>
  <c r="C461" i="25"/>
  <c r="K461" i="25"/>
  <c r="J462" i="25" l="1"/>
  <c r="F462" i="25"/>
  <c r="D468" i="25"/>
  <c r="B468" i="25" s="1"/>
  <c r="H467" i="25"/>
  <c r="G467" i="25"/>
  <c r="I461" i="25"/>
  <c r="K462" i="25"/>
  <c r="C462" i="25"/>
  <c r="E462" i="25"/>
  <c r="I462" i="25"/>
  <c r="J463" i="25" l="1"/>
  <c r="F463" i="25"/>
  <c r="D469" i="25"/>
  <c r="B469" i="25" s="1"/>
  <c r="H468" i="25"/>
  <c r="G468" i="25"/>
  <c r="K463" i="25"/>
  <c r="C463" i="25"/>
  <c r="E463" i="25"/>
  <c r="J464" i="25" l="1"/>
  <c r="F464" i="25"/>
  <c r="D470" i="25"/>
  <c r="B470" i="25" s="1"/>
  <c r="H469" i="25"/>
  <c r="G469" i="25"/>
  <c r="I463" i="25"/>
  <c r="E464" i="25"/>
  <c r="C464" i="25"/>
  <c r="I464" i="25"/>
  <c r="K464" i="25"/>
  <c r="J465" i="25" l="1"/>
  <c r="F465" i="25"/>
  <c r="D471" i="25"/>
  <c r="B471" i="25" s="1"/>
  <c r="H470" i="25"/>
  <c r="G470" i="25"/>
  <c r="E465" i="25"/>
  <c r="K465" i="25"/>
  <c r="C465" i="25"/>
  <c r="I465" i="25"/>
  <c r="J466" i="25" l="1"/>
  <c r="F466" i="25"/>
  <c r="D472" i="25"/>
  <c r="B472" i="25" s="1"/>
  <c r="H471" i="25"/>
  <c r="G471" i="25"/>
  <c r="E466" i="25"/>
  <c r="K466" i="25"/>
  <c r="C466" i="25"/>
  <c r="J467" i="25" l="1"/>
  <c r="F467" i="25"/>
  <c r="D473" i="25"/>
  <c r="B473" i="25" s="1"/>
  <c r="H472" i="25"/>
  <c r="G472" i="25"/>
  <c r="K467" i="25"/>
  <c r="C467" i="25"/>
  <c r="E467" i="25"/>
  <c r="I466" i="25"/>
  <c r="J468" i="25" l="1"/>
  <c r="F468" i="25"/>
  <c r="D474" i="25"/>
  <c r="B474" i="25" s="1"/>
  <c r="H473" i="25"/>
  <c r="G473" i="25"/>
  <c r="K468" i="25"/>
  <c r="E468" i="25"/>
  <c r="C468" i="25"/>
  <c r="I468" i="25"/>
  <c r="I467" i="25"/>
  <c r="F469" i="25" l="1"/>
  <c r="J469" i="25"/>
  <c r="D475" i="25"/>
  <c r="B475" i="25" s="1"/>
  <c r="H474" i="25"/>
  <c r="G474" i="25"/>
  <c r="E469" i="25"/>
  <c r="K469" i="25"/>
  <c r="C469" i="25"/>
  <c r="I469" i="25"/>
  <c r="J470" i="25" l="1"/>
  <c r="F470" i="25"/>
  <c r="D476" i="25"/>
  <c r="B476" i="25" s="1"/>
  <c r="H475" i="25"/>
  <c r="G475" i="25"/>
  <c r="E470" i="25"/>
  <c r="K470" i="25"/>
  <c r="C470" i="25"/>
  <c r="J471" i="25" l="1"/>
  <c r="F471" i="25"/>
  <c r="D477" i="25"/>
  <c r="B477" i="25" s="1"/>
  <c r="H476" i="25"/>
  <c r="G476" i="25"/>
  <c r="K471" i="25"/>
  <c r="C471" i="25"/>
  <c r="E471" i="25"/>
  <c r="I470" i="25"/>
  <c r="D478" i="25" l="1"/>
  <c r="B478" i="25" s="1"/>
  <c r="H477" i="25"/>
  <c r="G477" i="25"/>
  <c r="J472" i="25"/>
  <c r="F472" i="25"/>
  <c r="I471" i="25"/>
  <c r="C472" i="25"/>
  <c r="K472" i="25"/>
  <c r="E472" i="25"/>
  <c r="J473" i="25" l="1"/>
  <c r="F473" i="25"/>
  <c r="D479" i="25"/>
  <c r="B479" i="25" s="1"/>
  <c r="H478" i="25"/>
  <c r="G478" i="25"/>
  <c r="E473" i="25"/>
  <c r="C473" i="25"/>
  <c r="K473" i="25"/>
  <c r="I472" i="25"/>
  <c r="D480" i="25" l="1"/>
  <c r="B480" i="25" s="1"/>
  <c r="H479" i="25"/>
  <c r="G479" i="25"/>
  <c r="J474" i="25"/>
  <c r="F474" i="25"/>
  <c r="I473" i="25"/>
  <c r="E474" i="25"/>
  <c r="K474" i="25"/>
  <c r="C474" i="25"/>
  <c r="J475" i="25" l="1"/>
  <c r="F475" i="25"/>
  <c r="D481" i="25"/>
  <c r="B481" i="25" s="1"/>
  <c r="H480" i="25"/>
  <c r="G480" i="25"/>
  <c r="I474" i="25"/>
  <c r="K475" i="25"/>
  <c r="C475" i="25"/>
  <c r="E475" i="25"/>
  <c r="J476" i="25" l="1"/>
  <c r="F476" i="25"/>
  <c r="D482" i="25"/>
  <c r="B482" i="25" s="1"/>
  <c r="H481" i="25"/>
  <c r="G481" i="25"/>
  <c r="I475" i="25"/>
  <c r="E476" i="25"/>
  <c r="C476" i="25"/>
  <c r="K476" i="25"/>
  <c r="F477" i="25" l="1"/>
  <c r="J477" i="25"/>
  <c r="D483" i="25"/>
  <c r="B483" i="25" s="1"/>
  <c r="H482" i="25"/>
  <c r="G482" i="25"/>
  <c r="E477" i="25"/>
  <c r="C477" i="25"/>
  <c r="I477" i="25"/>
  <c r="K477" i="25"/>
  <c r="I476" i="25"/>
  <c r="D484" i="25" l="1"/>
  <c r="B484" i="25" s="1"/>
  <c r="H483" i="25"/>
  <c r="G483" i="25"/>
  <c r="J478" i="25"/>
  <c r="F478" i="25"/>
  <c r="E478" i="25"/>
  <c r="K478" i="25"/>
  <c r="C478" i="25"/>
  <c r="J479" i="25" l="1"/>
  <c r="F479" i="25"/>
  <c r="D485" i="25"/>
  <c r="B485" i="25" s="1"/>
  <c r="H484" i="25"/>
  <c r="G484" i="25"/>
  <c r="I478" i="25"/>
  <c r="K479" i="25"/>
  <c r="C479" i="25"/>
  <c r="E479" i="25"/>
  <c r="I479" i="25"/>
  <c r="J480" i="25" l="1"/>
  <c r="F480" i="25"/>
  <c r="D486" i="25"/>
  <c r="B486" i="25" s="1"/>
  <c r="H485" i="25"/>
  <c r="G485" i="25"/>
  <c r="E480" i="25"/>
  <c r="C480" i="25"/>
  <c r="I480" i="25"/>
  <c r="K480" i="25"/>
  <c r="D487" i="25" l="1"/>
  <c r="B487" i="25" s="1"/>
  <c r="H486" i="25"/>
  <c r="G486" i="25"/>
  <c r="F481" i="25"/>
  <c r="J481" i="25"/>
  <c r="E481" i="25"/>
  <c r="C481" i="25"/>
  <c r="K481" i="25"/>
  <c r="J482" i="25" l="1"/>
  <c r="F482" i="25"/>
  <c r="D488" i="25"/>
  <c r="B488" i="25" s="1"/>
  <c r="H487" i="25"/>
  <c r="G487" i="25"/>
  <c r="E482" i="25"/>
  <c r="K482" i="25"/>
  <c r="C482" i="25"/>
  <c r="I482" i="25"/>
  <c r="I481" i="25"/>
  <c r="J483" i="25" l="1"/>
  <c r="F483" i="25"/>
  <c r="D489" i="25"/>
  <c r="B489" i="25" s="1"/>
  <c r="H488" i="25"/>
  <c r="G488" i="25"/>
  <c r="K483" i="25"/>
  <c r="C483" i="25"/>
  <c r="E483" i="25"/>
  <c r="D490" i="25" l="1"/>
  <c r="B490" i="25" s="1"/>
  <c r="H489" i="25"/>
  <c r="G489" i="25"/>
  <c r="J484" i="25"/>
  <c r="F484" i="25"/>
  <c r="K484" i="25"/>
  <c r="E484" i="25"/>
  <c r="C484" i="25"/>
  <c r="I484" i="25"/>
  <c r="I483" i="25"/>
  <c r="J485" i="25" l="1"/>
  <c r="F485" i="25"/>
  <c r="D491" i="25"/>
  <c r="B491" i="25" s="1"/>
  <c r="H490" i="25"/>
  <c r="G490" i="25"/>
  <c r="E485" i="25"/>
  <c r="K485" i="25"/>
  <c r="C485" i="25"/>
  <c r="I485" i="25"/>
  <c r="J486" i="25" l="1"/>
  <c r="F486" i="25"/>
  <c r="D492" i="25"/>
  <c r="B492" i="25" s="1"/>
  <c r="H491" i="25"/>
  <c r="G491" i="25"/>
  <c r="E486" i="25"/>
  <c r="K486" i="25"/>
  <c r="C486" i="25"/>
  <c r="J487" i="25" l="1"/>
  <c r="F487" i="25"/>
  <c r="D493" i="25"/>
  <c r="B493" i="25" s="1"/>
  <c r="H492" i="25"/>
  <c r="G492" i="25"/>
  <c r="I486" i="25"/>
  <c r="K487" i="25"/>
  <c r="C487" i="25"/>
  <c r="E487" i="25"/>
  <c r="J488" i="25" l="1"/>
  <c r="F488" i="25"/>
  <c r="D494" i="25"/>
  <c r="B494" i="25" s="1"/>
  <c r="H493" i="25"/>
  <c r="G493" i="25"/>
  <c r="I487" i="25"/>
  <c r="C488" i="25"/>
  <c r="K488" i="25"/>
  <c r="E488" i="25"/>
  <c r="J489" i="25" l="1"/>
  <c r="F489" i="25"/>
  <c r="D495" i="25"/>
  <c r="B495" i="25" s="1"/>
  <c r="H494" i="25"/>
  <c r="G494" i="25"/>
  <c r="E489" i="25"/>
  <c r="C489" i="25"/>
  <c r="K489" i="25"/>
  <c r="I488" i="25"/>
  <c r="D496" i="25" l="1"/>
  <c r="B496" i="25" s="1"/>
  <c r="H495" i="25"/>
  <c r="G495" i="25"/>
  <c r="J490" i="25"/>
  <c r="F490" i="25"/>
  <c r="I489" i="25"/>
  <c r="E490" i="25"/>
  <c r="K490" i="25"/>
  <c r="C490" i="25"/>
  <c r="J491" i="25" l="1"/>
  <c r="F491" i="25"/>
  <c r="D497" i="25"/>
  <c r="B497" i="25" s="1"/>
  <c r="H496" i="25"/>
  <c r="G496" i="25"/>
  <c r="K491" i="25"/>
  <c r="C491" i="25"/>
  <c r="E491" i="25"/>
  <c r="I490" i="25"/>
  <c r="J492" i="25" l="1"/>
  <c r="F492" i="25"/>
  <c r="D498" i="25"/>
  <c r="B498" i="25" s="1"/>
  <c r="H497" i="25"/>
  <c r="G497" i="25"/>
  <c r="E492" i="25"/>
  <c r="C492" i="25"/>
  <c r="K492" i="25"/>
  <c r="I492" i="25"/>
  <c r="I491" i="25"/>
  <c r="J493" i="25" l="1"/>
  <c r="F493" i="25"/>
  <c r="D499" i="25"/>
  <c r="B499" i="25" s="1"/>
  <c r="H498" i="25"/>
  <c r="G498" i="25"/>
  <c r="E493" i="25"/>
  <c r="C493" i="25"/>
  <c r="K493" i="25"/>
  <c r="D500" i="25" l="1"/>
  <c r="B500" i="25" s="1"/>
  <c r="H499" i="25"/>
  <c r="G499" i="25"/>
  <c r="J494" i="25"/>
  <c r="F494" i="25"/>
  <c r="I493" i="25"/>
  <c r="E494" i="25"/>
  <c r="K494" i="25"/>
  <c r="C494" i="25"/>
  <c r="I494" i="25"/>
  <c r="J495" i="25" l="1"/>
  <c r="F495" i="25"/>
  <c r="D501" i="25"/>
  <c r="B501" i="25" s="1"/>
  <c r="H500" i="25"/>
  <c r="G500" i="25"/>
  <c r="K495" i="25"/>
  <c r="C495" i="25"/>
  <c r="E495" i="25"/>
  <c r="I495" i="25"/>
  <c r="F496" i="25" l="1"/>
  <c r="J496" i="25"/>
  <c r="D502" i="25"/>
  <c r="B502" i="25" s="1"/>
  <c r="H501" i="25"/>
  <c r="G501" i="25"/>
  <c r="E496" i="25"/>
  <c r="K496" i="25"/>
  <c r="C496" i="25"/>
  <c r="I496" i="25"/>
  <c r="J497" i="25" l="1"/>
  <c r="F497" i="25"/>
  <c r="D503" i="25"/>
  <c r="B503" i="25" s="1"/>
  <c r="H502" i="25"/>
  <c r="G502" i="25"/>
  <c r="E497" i="25"/>
  <c r="C497" i="25"/>
  <c r="K497" i="25"/>
  <c r="D504" i="25" l="1"/>
  <c r="B504" i="25" s="1"/>
  <c r="H503" i="25"/>
  <c r="G503" i="25"/>
  <c r="J498" i="25"/>
  <c r="F498" i="25"/>
  <c r="E498" i="25"/>
  <c r="K498" i="25"/>
  <c r="C498" i="25"/>
  <c r="I497" i="25"/>
  <c r="J499" i="25" l="1"/>
  <c r="F499" i="25"/>
  <c r="D505" i="25"/>
  <c r="B505" i="25" s="1"/>
  <c r="H504" i="25"/>
  <c r="G504" i="25"/>
  <c r="I498" i="25"/>
  <c r="K499" i="25"/>
  <c r="C499" i="25"/>
  <c r="E499" i="25"/>
  <c r="J500" i="25" l="1"/>
  <c r="F500" i="25"/>
  <c r="D506" i="25"/>
  <c r="B506" i="25" s="1"/>
  <c r="H505" i="25"/>
  <c r="G505" i="25"/>
  <c r="I499" i="25"/>
  <c r="K500" i="25"/>
  <c r="C500" i="25"/>
  <c r="E500" i="25"/>
  <c r="F501" i="25" l="1"/>
  <c r="J501" i="25"/>
  <c r="D507" i="25"/>
  <c r="B507" i="25" s="1"/>
  <c r="H506" i="25"/>
  <c r="G506" i="25"/>
  <c r="E501" i="25"/>
  <c r="K501" i="25"/>
  <c r="C501" i="25"/>
  <c r="I500" i="25"/>
  <c r="J502" i="25" l="1"/>
  <c r="F502" i="25"/>
  <c r="D508" i="25"/>
  <c r="B508" i="25" s="1"/>
  <c r="H507" i="25"/>
  <c r="G507" i="25"/>
  <c r="E502" i="25"/>
  <c r="K502" i="25"/>
  <c r="C502" i="25"/>
  <c r="I502" i="25"/>
  <c r="I501" i="25"/>
  <c r="J503" i="25" l="1"/>
  <c r="F503" i="25"/>
  <c r="D509" i="25"/>
  <c r="B509" i="25" s="1"/>
  <c r="H508" i="25"/>
  <c r="G508" i="25"/>
  <c r="K503" i="25"/>
  <c r="C503" i="25"/>
  <c r="E503" i="25"/>
  <c r="D510" i="25" l="1"/>
  <c r="B510" i="25" s="1"/>
  <c r="H509" i="25"/>
  <c r="G509" i="25"/>
  <c r="J504" i="25"/>
  <c r="F504" i="25"/>
  <c r="I503" i="25"/>
  <c r="C504" i="25"/>
  <c r="K504" i="25"/>
  <c r="E504" i="25"/>
  <c r="J505" i="25" l="1"/>
  <c r="F505" i="25"/>
  <c r="D511" i="25"/>
  <c r="B511" i="25" s="1"/>
  <c r="H510" i="25"/>
  <c r="G510" i="25"/>
  <c r="E505" i="25"/>
  <c r="C505" i="25"/>
  <c r="K505" i="25"/>
  <c r="I504" i="25"/>
  <c r="D512" i="25" l="1"/>
  <c r="B512" i="25" s="1"/>
  <c r="H511" i="25"/>
  <c r="G511" i="25"/>
  <c r="J506" i="25"/>
  <c r="F506" i="25"/>
  <c r="I505" i="25"/>
  <c r="E506" i="25"/>
  <c r="K506" i="25"/>
  <c r="C506" i="25"/>
  <c r="J507" i="25" l="1"/>
  <c r="F507" i="25"/>
  <c r="D513" i="25"/>
  <c r="B513" i="25" s="1"/>
  <c r="H512" i="25"/>
  <c r="G512" i="25"/>
  <c r="I506" i="25"/>
  <c r="K507" i="25"/>
  <c r="C507" i="25"/>
  <c r="E507" i="25"/>
  <c r="J508" i="25" l="1"/>
  <c r="F508" i="25"/>
  <c r="D514" i="25"/>
  <c r="B514" i="25" s="1"/>
  <c r="H513" i="25"/>
  <c r="G513" i="25"/>
  <c r="I507" i="25"/>
  <c r="K508" i="25"/>
  <c r="E508" i="25"/>
  <c r="C508" i="25"/>
  <c r="J509" i="25" l="1"/>
  <c r="F509" i="25"/>
  <c r="D515" i="25"/>
  <c r="B515" i="25" s="1"/>
  <c r="H514" i="25"/>
  <c r="G514" i="25"/>
  <c r="I508" i="25"/>
  <c r="E509" i="25"/>
  <c r="K509" i="25"/>
  <c r="C509" i="25"/>
  <c r="J510" i="25" l="1"/>
  <c r="F510" i="25"/>
  <c r="D516" i="25"/>
  <c r="B516" i="25" s="1"/>
  <c r="H515" i="25"/>
  <c r="G515" i="25"/>
  <c r="I509" i="25"/>
  <c r="E510" i="25"/>
  <c r="K510" i="25"/>
  <c r="C510" i="25"/>
  <c r="J511" i="25" l="1"/>
  <c r="F511" i="25"/>
  <c r="D517" i="25"/>
  <c r="B517" i="25" s="1"/>
  <c r="H516" i="25"/>
  <c r="G516" i="25"/>
  <c r="I510" i="25"/>
  <c r="K511" i="25"/>
  <c r="C511" i="25"/>
  <c r="E511" i="25"/>
  <c r="F512" i="25" l="1"/>
  <c r="J512" i="25"/>
  <c r="D518" i="25"/>
  <c r="B518" i="25" s="1"/>
  <c r="H517" i="25"/>
  <c r="G517" i="25"/>
  <c r="I511" i="25"/>
  <c r="K512" i="25"/>
  <c r="C512" i="25"/>
  <c r="E512" i="25"/>
  <c r="D519" i="25" l="1"/>
  <c r="B519" i="25" s="1"/>
  <c r="H518" i="25"/>
  <c r="G518" i="25"/>
  <c r="J513" i="25"/>
  <c r="F513" i="25"/>
  <c r="I512" i="25"/>
  <c r="C513" i="25"/>
  <c r="K513" i="25"/>
  <c r="E513" i="25"/>
  <c r="J514" i="25" l="1"/>
  <c r="F514" i="25"/>
  <c r="D520" i="25"/>
  <c r="B520" i="25" s="1"/>
  <c r="H519" i="25"/>
  <c r="G519" i="25"/>
  <c r="E514" i="25"/>
  <c r="C514" i="25"/>
  <c r="K514" i="25"/>
  <c r="I514" i="25"/>
  <c r="I513" i="25"/>
  <c r="J515" i="25" l="1"/>
  <c r="F515" i="25"/>
  <c r="D521" i="25"/>
  <c r="B521" i="25" s="1"/>
  <c r="H520" i="25"/>
  <c r="G520" i="25"/>
  <c r="E515" i="25"/>
  <c r="K515" i="25"/>
  <c r="C515" i="25"/>
  <c r="D522" i="25" l="1"/>
  <c r="B522" i="25" s="1"/>
  <c r="H521" i="25"/>
  <c r="G521" i="25"/>
  <c r="J516" i="25"/>
  <c r="F516" i="25"/>
  <c r="K516" i="25"/>
  <c r="C516" i="25"/>
  <c r="E516" i="25"/>
  <c r="I515" i="25"/>
  <c r="J517" i="25" l="1"/>
  <c r="F517" i="25"/>
  <c r="D523" i="25"/>
  <c r="B523" i="25" s="1"/>
  <c r="H522" i="25"/>
  <c r="G522" i="25"/>
  <c r="I516" i="25"/>
  <c r="E517" i="25"/>
  <c r="C517" i="25"/>
  <c r="K517" i="25"/>
  <c r="D524" i="25" l="1"/>
  <c r="B524" i="25" s="1"/>
  <c r="H523" i="25"/>
  <c r="G523" i="25"/>
  <c r="J518" i="25"/>
  <c r="F518" i="25"/>
  <c r="I517" i="25"/>
  <c r="K518" i="25"/>
  <c r="I518" i="25"/>
  <c r="C518" i="25"/>
  <c r="E518" i="25"/>
  <c r="F519" i="25" l="1"/>
  <c r="J519" i="25"/>
  <c r="D525" i="25"/>
  <c r="B525" i="25" s="1"/>
  <c r="H524" i="25"/>
  <c r="G524" i="25"/>
  <c r="E519" i="25"/>
  <c r="C519" i="25"/>
  <c r="K519" i="25"/>
  <c r="J520" i="25" l="1"/>
  <c r="F520" i="25"/>
  <c r="D526" i="25"/>
  <c r="B526" i="25" s="1"/>
  <c r="H525" i="25"/>
  <c r="G525" i="25"/>
  <c r="I519" i="25"/>
  <c r="K520" i="25"/>
  <c r="C520" i="25"/>
  <c r="E520" i="25"/>
  <c r="J521" i="25" l="1"/>
  <c r="F521" i="25"/>
  <c r="D527" i="25"/>
  <c r="B527" i="25" s="1"/>
  <c r="H526" i="25"/>
  <c r="G526" i="25"/>
  <c r="I520" i="25"/>
  <c r="K521" i="25"/>
  <c r="C521" i="25"/>
  <c r="E521" i="25"/>
  <c r="D528" i="25" l="1"/>
  <c r="B528" i="25" s="1"/>
  <c r="H527" i="25"/>
  <c r="G527" i="25"/>
  <c r="J522" i="25"/>
  <c r="F522" i="25"/>
  <c r="I521" i="25"/>
  <c r="K522" i="25"/>
  <c r="E522" i="25"/>
  <c r="C522" i="25"/>
  <c r="J523" i="25" l="1"/>
  <c r="F523" i="25"/>
  <c r="D529" i="25"/>
  <c r="B529" i="25" s="1"/>
  <c r="H528" i="25"/>
  <c r="G528" i="25"/>
  <c r="I522" i="25"/>
  <c r="E523" i="25"/>
  <c r="K523" i="25"/>
  <c r="C523" i="25"/>
  <c r="D530" i="25" l="1"/>
  <c r="B530" i="25" s="1"/>
  <c r="H529" i="25"/>
  <c r="G529" i="25"/>
  <c r="J524" i="25"/>
  <c r="F524" i="25"/>
  <c r="I523" i="25"/>
  <c r="K524" i="25"/>
  <c r="C524" i="25"/>
  <c r="I524" i="25"/>
  <c r="E524" i="25"/>
  <c r="F525" i="25" l="1"/>
  <c r="J525" i="25"/>
  <c r="D531" i="25"/>
  <c r="B531" i="25" s="1"/>
  <c r="H530" i="25"/>
  <c r="G530" i="25"/>
  <c r="E525" i="25"/>
  <c r="C525" i="25"/>
  <c r="K525" i="25"/>
  <c r="J526" i="25" l="1"/>
  <c r="F526" i="25"/>
  <c r="D532" i="25"/>
  <c r="B532" i="25" s="1"/>
  <c r="H531" i="25"/>
  <c r="G531" i="25"/>
  <c r="E526" i="25"/>
  <c r="K526" i="25"/>
  <c r="C526" i="25"/>
  <c r="I525" i="25"/>
  <c r="D533" i="25" l="1"/>
  <c r="B533" i="25" s="1"/>
  <c r="H532" i="25"/>
  <c r="G532" i="25"/>
  <c r="J527" i="25"/>
  <c r="F527" i="25"/>
  <c r="E527" i="25"/>
  <c r="C527" i="25"/>
  <c r="K527" i="25"/>
  <c r="I526" i="25"/>
  <c r="J528" i="25" l="1"/>
  <c r="F528" i="25"/>
  <c r="D534" i="25"/>
  <c r="B534" i="25" s="1"/>
  <c r="H533" i="25"/>
  <c r="G533" i="25"/>
  <c r="I527" i="25"/>
  <c r="K528" i="25"/>
  <c r="C528" i="25"/>
  <c r="E528" i="25"/>
  <c r="I528" i="25"/>
  <c r="J529" i="25" l="1"/>
  <c r="F529" i="25"/>
  <c r="D535" i="25"/>
  <c r="B535" i="25" s="1"/>
  <c r="H534" i="25"/>
  <c r="G534" i="25"/>
  <c r="K529" i="25"/>
  <c r="C529" i="25"/>
  <c r="E529" i="25"/>
  <c r="D536" i="25" l="1"/>
  <c r="B536" i="25" s="1"/>
  <c r="H535" i="25"/>
  <c r="G535" i="25"/>
  <c r="J530" i="25"/>
  <c r="F530" i="25"/>
  <c r="C530" i="25"/>
  <c r="E530" i="25"/>
  <c r="K530" i="25"/>
  <c r="I529" i="25"/>
  <c r="J531" i="25" l="1"/>
  <c r="F531" i="25"/>
  <c r="D537" i="25"/>
  <c r="B537" i="25" s="1"/>
  <c r="H536" i="25"/>
  <c r="G536" i="25"/>
  <c r="I530" i="25"/>
  <c r="E531" i="25"/>
  <c r="K531" i="25"/>
  <c r="C531" i="25"/>
  <c r="J532" i="25" l="1"/>
  <c r="F532" i="25"/>
  <c r="D538" i="25"/>
  <c r="B538" i="25" s="1"/>
  <c r="H537" i="25"/>
  <c r="G537" i="25"/>
  <c r="K532" i="25"/>
  <c r="C532" i="25"/>
  <c r="E532" i="25"/>
  <c r="I531" i="25"/>
  <c r="D539" i="25" l="1"/>
  <c r="B539" i="25" s="1"/>
  <c r="H538" i="25"/>
  <c r="G538" i="25"/>
  <c r="J533" i="25"/>
  <c r="F533" i="25"/>
  <c r="I532" i="25"/>
  <c r="K533" i="25"/>
  <c r="E533" i="25"/>
  <c r="C533" i="25"/>
  <c r="I533" i="25"/>
  <c r="J534" i="25" l="1"/>
  <c r="F534" i="25"/>
  <c r="D540" i="25"/>
  <c r="B540" i="25" s="1"/>
  <c r="H539" i="25"/>
  <c r="G539" i="25"/>
  <c r="K534" i="25"/>
  <c r="E534" i="25"/>
  <c r="C534" i="25"/>
  <c r="D541" i="25" l="1"/>
  <c r="B541" i="25" s="1"/>
  <c r="H540" i="25"/>
  <c r="G540" i="25"/>
  <c r="F535" i="25"/>
  <c r="J535" i="25"/>
  <c r="E535" i="25"/>
  <c r="C535" i="25"/>
  <c r="K535" i="25"/>
  <c r="I534" i="25"/>
  <c r="J536" i="25" l="1"/>
  <c r="F536" i="25"/>
  <c r="D542" i="25"/>
  <c r="B542" i="25" s="1"/>
  <c r="H541" i="25"/>
  <c r="G541" i="25"/>
  <c r="I535" i="25"/>
  <c r="K536" i="25"/>
  <c r="C536" i="25"/>
  <c r="E536" i="25"/>
  <c r="I536" i="25"/>
  <c r="J537" i="25" l="1"/>
  <c r="F537" i="25"/>
  <c r="D543" i="25"/>
  <c r="B543" i="25" s="1"/>
  <c r="H542" i="25"/>
  <c r="G542" i="25"/>
  <c r="E537" i="25"/>
  <c r="I537" i="25"/>
  <c r="K537" i="25"/>
  <c r="C537" i="25"/>
  <c r="D544" i="25" l="1"/>
  <c r="B544" i="25" s="1"/>
  <c r="H543" i="25"/>
  <c r="G543" i="25"/>
  <c r="J538" i="25"/>
  <c r="F538" i="25"/>
  <c r="E538" i="25"/>
  <c r="C538" i="25"/>
  <c r="K538" i="25"/>
  <c r="J539" i="25" l="1"/>
  <c r="F539" i="25"/>
  <c r="D545" i="25"/>
  <c r="B545" i="25" s="1"/>
  <c r="H544" i="25"/>
  <c r="G544" i="25"/>
  <c r="E539" i="25"/>
  <c r="K539" i="25"/>
  <c r="C539" i="25"/>
  <c r="I538" i="25"/>
  <c r="D546" i="25" l="1"/>
  <c r="B546" i="25" s="1"/>
  <c r="H545" i="25"/>
  <c r="G545" i="25"/>
  <c r="J540" i="25"/>
  <c r="F540" i="25"/>
  <c r="I539" i="25"/>
  <c r="K540" i="25"/>
  <c r="C540" i="25"/>
  <c r="E540" i="25"/>
  <c r="J541" i="25" l="1"/>
  <c r="F541" i="25"/>
  <c r="D547" i="25"/>
  <c r="B547" i="25" s="1"/>
  <c r="H546" i="25"/>
  <c r="G546" i="25"/>
  <c r="C541" i="25"/>
  <c r="E541" i="25"/>
  <c r="I541" i="25"/>
  <c r="K541" i="25"/>
  <c r="I540" i="25"/>
  <c r="D548" i="25" l="1"/>
  <c r="B548" i="25" s="1"/>
  <c r="H547" i="25"/>
  <c r="G547" i="25"/>
  <c r="J542" i="25"/>
  <c r="F542" i="25"/>
  <c r="I542" i="25"/>
  <c r="E542" i="25"/>
  <c r="K542" i="25"/>
  <c r="C542" i="25"/>
  <c r="J543" i="25" l="1"/>
  <c r="F543" i="25"/>
  <c r="D549" i="25"/>
  <c r="B549" i="25" s="1"/>
  <c r="H548" i="25"/>
  <c r="G548" i="25"/>
  <c r="E543" i="25"/>
  <c r="K543" i="25"/>
  <c r="C543" i="25"/>
  <c r="J544" i="25" l="1"/>
  <c r="F544" i="25"/>
  <c r="D550" i="25"/>
  <c r="B550" i="25" s="1"/>
  <c r="H549" i="25"/>
  <c r="G549" i="25"/>
  <c r="I543" i="25"/>
  <c r="E544" i="25"/>
  <c r="K544" i="25"/>
  <c r="C544" i="25"/>
  <c r="J545" i="25" l="1"/>
  <c r="F545" i="25"/>
  <c r="D551" i="25"/>
  <c r="B551" i="25" s="1"/>
  <c r="H550" i="25"/>
  <c r="G550" i="25"/>
  <c r="K545" i="25"/>
  <c r="C545" i="25"/>
  <c r="E545" i="25"/>
  <c r="I544" i="25"/>
  <c r="D552" i="25" l="1"/>
  <c r="B552" i="25" s="1"/>
  <c r="H551" i="25"/>
  <c r="G551" i="25"/>
  <c r="J546" i="25"/>
  <c r="F546" i="25"/>
  <c r="I545" i="25"/>
  <c r="I546" i="25"/>
  <c r="C546" i="25"/>
  <c r="E546" i="25"/>
  <c r="K546" i="25"/>
  <c r="J547" i="25" l="1"/>
  <c r="F547" i="25"/>
  <c r="D553" i="25"/>
  <c r="B553" i="25" s="1"/>
  <c r="H552" i="25"/>
  <c r="G552" i="25"/>
  <c r="E547" i="25"/>
  <c r="K547" i="25"/>
  <c r="C547" i="25"/>
  <c r="D554" i="25" l="1"/>
  <c r="B554" i="25" s="1"/>
  <c r="H553" i="25"/>
  <c r="G553" i="25"/>
  <c r="J548" i="25"/>
  <c r="F548" i="25"/>
  <c r="E548" i="25"/>
  <c r="K548" i="25"/>
  <c r="C548" i="25"/>
  <c r="I548" i="25"/>
  <c r="I547" i="25"/>
  <c r="J549" i="25" l="1"/>
  <c r="F549" i="25"/>
  <c r="D555" i="25"/>
  <c r="B555" i="25" s="1"/>
  <c r="H554" i="25"/>
  <c r="G554" i="25"/>
  <c r="K549" i="25"/>
  <c r="C549" i="25"/>
  <c r="E549" i="25"/>
  <c r="D556" i="25" l="1"/>
  <c r="B556" i="25" s="1"/>
  <c r="H555" i="25"/>
  <c r="G555" i="25"/>
  <c r="F550" i="25"/>
  <c r="J550" i="25"/>
  <c r="I549" i="25"/>
  <c r="K550" i="25"/>
  <c r="E550" i="25"/>
  <c r="C550" i="25"/>
  <c r="J551" i="25" l="1"/>
  <c r="F551" i="25"/>
  <c r="D557" i="25"/>
  <c r="B557" i="25" s="1"/>
  <c r="H556" i="25"/>
  <c r="G556" i="25"/>
  <c r="E551" i="25"/>
  <c r="I551" i="25"/>
  <c r="K551" i="25"/>
  <c r="C551" i="25"/>
  <c r="I550" i="25"/>
  <c r="D558" i="25" l="1"/>
  <c r="B558" i="25" s="1"/>
  <c r="H557" i="25"/>
  <c r="G557" i="25"/>
  <c r="J552" i="25"/>
  <c r="F552" i="25"/>
  <c r="E552" i="25"/>
  <c r="K552" i="25"/>
  <c r="C552" i="25"/>
  <c r="J553" i="25" l="1"/>
  <c r="F553" i="25"/>
  <c r="D559" i="25"/>
  <c r="B559" i="25" s="1"/>
  <c r="H558" i="25"/>
  <c r="G558" i="25"/>
  <c r="K553" i="25"/>
  <c r="C553" i="25"/>
  <c r="E553" i="25"/>
  <c r="I552" i="25"/>
  <c r="D560" i="25" l="1"/>
  <c r="B560" i="25" s="1"/>
  <c r="H559" i="25"/>
  <c r="G559" i="25"/>
  <c r="J554" i="25"/>
  <c r="F554" i="25"/>
  <c r="I553" i="25"/>
  <c r="E554" i="25"/>
  <c r="K554" i="25"/>
  <c r="C554" i="25"/>
  <c r="J555" i="25" l="1"/>
  <c r="F555" i="25"/>
  <c r="D561" i="25"/>
  <c r="B561" i="25" s="1"/>
  <c r="H560" i="25"/>
  <c r="G560" i="25"/>
  <c r="I554" i="25"/>
  <c r="E555" i="25"/>
  <c r="C555" i="25"/>
  <c r="I555" i="25"/>
  <c r="K555" i="25"/>
  <c r="J556" i="25" l="1"/>
  <c r="F556" i="25"/>
  <c r="D562" i="25"/>
  <c r="B562" i="25" s="1"/>
  <c r="H561" i="25"/>
  <c r="G561" i="25"/>
  <c r="E556" i="25"/>
  <c r="K556" i="25"/>
  <c r="C556" i="25"/>
  <c r="J557" i="25" l="1"/>
  <c r="F557" i="25"/>
  <c r="D563" i="25"/>
  <c r="B563" i="25" s="1"/>
  <c r="H562" i="25"/>
  <c r="G562" i="25"/>
  <c r="I556" i="25"/>
  <c r="K557" i="25"/>
  <c r="C557" i="25"/>
  <c r="E557" i="25"/>
  <c r="I557" i="25"/>
  <c r="J558" i="25" l="1"/>
  <c r="F558" i="25"/>
  <c r="D564" i="25"/>
  <c r="B564" i="25" s="1"/>
  <c r="H563" i="25"/>
  <c r="G563" i="25"/>
  <c r="I558" i="25"/>
  <c r="C558" i="25"/>
  <c r="K558" i="25"/>
  <c r="E558" i="25"/>
  <c r="D565" i="25" l="1"/>
  <c r="B565" i="25" s="1"/>
  <c r="H564" i="25"/>
  <c r="G564" i="25"/>
  <c r="J559" i="25"/>
  <c r="F559" i="25"/>
  <c r="E559" i="25"/>
  <c r="K559" i="25"/>
  <c r="C559" i="25"/>
  <c r="J560" i="25" l="1"/>
  <c r="F560" i="25"/>
  <c r="D566" i="25"/>
  <c r="B566" i="25" s="1"/>
  <c r="H565" i="25"/>
  <c r="G565" i="25"/>
  <c r="I559" i="25"/>
  <c r="E560" i="25"/>
  <c r="K560" i="25"/>
  <c r="C560" i="25"/>
  <c r="I560" i="25"/>
  <c r="J561" i="25" l="1"/>
  <c r="F561" i="25"/>
  <c r="D567" i="25"/>
  <c r="B567" i="25" s="1"/>
  <c r="H566" i="25"/>
  <c r="G566" i="25"/>
  <c r="K561" i="25"/>
  <c r="C561" i="25"/>
  <c r="E561" i="25"/>
  <c r="D568" i="25" l="1"/>
  <c r="B568" i="25" s="1"/>
  <c r="H567" i="25"/>
  <c r="G567" i="25"/>
  <c r="J562" i="25"/>
  <c r="F562" i="25"/>
  <c r="I562" i="25"/>
  <c r="E562" i="25"/>
  <c r="C562" i="25"/>
  <c r="K562" i="25"/>
  <c r="I561" i="25"/>
  <c r="J563" i="25" l="1"/>
  <c r="F563" i="25"/>
  <c r="D569" i="25"/>
  <c r="B569" i="25" s="1"/>
  <c r="H568" i="25"/>
  <c r="G568" i="25"/>
  <c r="E563" i="25"/>
  <c r="C563" i="25"/>
  <c r="K563" i="25"/>
  <c r="D570" i="25" l="1"/>
  <c r="B570" i="25" s="1"/>
  <c r="H569" i="25"/>
  <c r="G569" i="25"/>
  <c r="J564" i="25"/>
  <c r="F564" i="25"/>
  <c r="I563" i="25"/>
  <c r="E564" i="25"/>
  <c r="K564" i="25"/>
  <c r="C564" i="25"/>
  <c r="F565" i="25" l="1"/>
  <c r="J565" i="25"/>
  <c r="D571" i="25"/>
  <c r="B571" i="25" s="1"/>
  <c r="H570" i="25"/>
  <c r="G570" i="25"/>
  <c r="K565" i="25"/>
  <c r="C565" i="25"/>
  <c r="E565" i="25"/>
  <c r="I565" i="25"/>
  <c r="I564" i="25"/>
  <c r="D572" i="25" l="1"/>
  <c r="B572" i="25" s="1"/>
  <c r="H571" i="25"/>
  <c r="G571" i="25"/>
  <c r="J566" i="25"/>
  <c r="F566" i="25"/>
  <c r="E566" i="25"/>
  <c r="I566" i="25"/>
  <c r="K566" i="25"/>
  <c r="C566" i="25"/>
  <c r="J567" i="25" l="1"/>
  <c r="F567" i="25"/>
  <c r="D573" i="25"/>
  <c r="B573" i="25" s="1"/>
  <c r="H572" i="25"/>
  <c r="G572" i="25"/>
  <c r="E567" i="25"/>
  <c r="K567" i="25"/>
  <c r="C567" i="25"/>
  <c r="I567" i="25"/>
  <c r="J568" i="25" l="1"/>
  <c r="F568" i="25"/>
  <c r="D574" i="25"/>
  <c r="B574" i="25" s="1"/>
  <c r="H573" i="25"/>
  <c r="G573" i="25"/>
  <c r="E568" i="25"/>
  <c r="K568" i="25"/>
  <c r="C568" i="25"/>
  <c r="D575" i="25" l="1"/>
  <c r="B575" i="25" s="1"/>
  <c r="H574" i="25"/>
  <c r="G574" i="25"/>
  <c r="J569" i="25"/>
  <c r="F569" i="25"/>
  <c r="I568" i="25"/>
  <c r="K569" i="25"/>
  <c r="C569" i="25"/>
  <c r="E569" i="25"/>
  <c r="J570" i="25" l="1"/>
  <c r="F570" i="25"/>
  <c r="D576" i="25"/>
  <c r="B576" i="25" s="1"/>
  <c r="H575" i="25"/>
  <c r="G575" i="25"/>
  <c r="I569" i="25"/>
  <c r="K570" i="25"/>
  <c r="C570" i="25"/>
  <c r="I570" i="25"/>
  <c r="E570" i="25"/>
  <c r="J571" i="25" l="1"/>
  <c r="F571" i="25"/>
  <c r="D577" i="25"/>
  <c r="B577" i="25" s="1"/>
  <c r="H576" i="25"/>
  <c r="G576" i="25"/>
  <c r="E571" i="25"/>
  <c r="I571" i="25"/>
  <c r="K571" i="25"/>
  <c r="C571" i="25"/>
  <c r="D578" i="25" l="1"/>
  <c r="B578" i="25" s="1"/>
  <c r="H577" i="25"/>
  <c r="G577" i="25"/>
  <c r="J572" i="25"/>
  <c r="F572" i="25"/>
  <c r="E572" i="25"/>
  <c r="K572" i="25"/>
  <c r="C572" i="25"/>
  <c r="I572" i="25"/>
  <c r="J573" i="25" l="1"/>
  <c r="F573" i="25"/>
  <c r="D579" i="25"/>
  <c r="B579" i="25" s="1"/>
  <c r="H578" i="25"/>
  <c r="G578" i="25"/>
  <c r="K573" i="25"/>
  <c r="C573" i="25"/>
  <c r="I573" i="25"/>
  <c r="E573" i="25"/>
  <c r="J574" i="25" l="1"/>
  <c r="F574" i="25"/>
  <c r="D580" i="25"/>
  <c r="B580" i="25" s="1"/>
  <c r="H579" i="25"/>
  <c r="G579" i="25"/>
  <c r="K574" i="25"/>
  <c r="E574" i="25"/>
  <c r="C574" i="25"/>
  <c r="J575" i="25" l="1"/>
  <c r="F575" i="25"/>
  <c r="D581" i="25"/>
  <c r="B581" i="25" s="1"/>
  <c r="H580" i="25"/>
  <c r="G580" i="25"/>
  <c r="E575" i="25"/>
  <c r="C575" i="25"/>
  <c r="K575" i="25"/>
  <c r="I574" i="25"/>
  <c r="J576" i="25" l="1"/>
  <c r="F576" i="25"/>
  <c r="D582" i="25"/>
  <c r="B582" i="25" s="1"/>
  <c r="H581" i="25"/>
  <c r="G581" i="25"/>
  <c r="E576" i="25"/>
  <c r="K576" i="25"/>
  <c r="C576" i="25"/>
  <c r="I575" i="25"/>
  <c r="J577" i="25" l="1"/>
  <c r="F577" i="25"/>
  <c r="D583" i="25"/>
  <c r="B583" i="25" s="1"/>
  <c r="H582" i="25"/>
  <c r="G582" i="25"/>
  <c r="K577" i="25"/>
  <c r="C577" i="25"/>
  <c r="E577" i="25"/>
  <c r="I576" i="25"/>
  <c r="D584" i="25" l="1"/>
  <c r="B584" i="25" s="1"/>
  <c r="H583" i="25"/>
  <c r="G583" i="25"/>
  <c r="J578" i="25"/>
  <c r="F578" i="25"/>
  <c r="I577" i="25"/>
  <c r="K578" i="25"/>
  <c r="C578" i="25"/>
  <c r="E578" i="25"/>
  <c r="J579" i="25" l="1"/>
  <c r="F579" i="25"/>
  <c r="D585" i="25"/>
  <c r="B585" i="25" s="1"/>
  <c r="H584" i="25"/>
  <c r="G584" i="25"/>
  <c r="E579" i="25"/>
  <c r="K579" i="25"/>
  <c r="C579" i="25"/>
  <c r="I578" i="25"/>
  <c r="J580" i="25" l="1"/>
  <c r="F580" i="25"/>
  <c r="D586" i="25"/>
  <c r="B586" i="25" s="1"/>
  <c r="H585" i="25"/>
  <c r="G585" i="25"/>
  <c r="E580" i="25"/>
  <c r="K580" i="25"/>
  <c r="C580" i="25"/>
  <c r="I579" i="25"/>
  <c r="J581" i="25" l="1"/>
  <c r="F581" i="25"/>
  <c r="D587" i="25"/>
  <c r="B587" i="25" s="1"/>
  <c r="H586" i="25"/>
  <c r="G586" i="25"/>
  <c r="K581" i="25"/>
  <c r="C581" i="25"/>
  <c r="I581" i="25"/>
  <c r="E581" i="25"/>
  <c r="I580" i="25"/>
  <c r="J582" i="25" l="1"/>
  <c r="F582" i="25"/>
  <c r="D588" i="25"/>
  <c r="B588" i="25" s="1"/>
  <c r="H587" i="25"/>
  <c r="G587" i="25"/>
  <c r="C582" i="25"/>
  <c r="I582" i="25"/>
  <c r="K582" i="25"/>
  <c r="E582" i="25"/>
  <c r="D589" i="25" l="1"/>
  <c r="B589" i="25" s="1"/>
  <c r="H588" i="25"/>
  <c r="G588" i="25"/>
  <c r="J583" i="25"/>
  <c r="F583" i="25"/>
  <c r="E583" i="25"/>
  <c r="C583" i="25"/>
  <c r="K583" i="25"/>
  <c r="J584" i="25" l="1"/>
  <c r="F584" i="25"/>
  <c r="D590" i="25"/>
  <c r="B590" i="25" s="1"/>
  <c r="H589" i="25"/>
  <c r="G589" i="25"/>
  <c r="E584" i="25"/>
  <c r="K584" i="25"/>
  <c r="C584" i="25"/>
  <c r="I583" i="25"/>
  <c r="J585" i="25" l="1"/>
  <c r="F585" i="25"/>
  <c r="D591" i="25"/>
  <c r="B591" i="25" s="1"/>
  <c r="H590" i="25"/>
  <c r="G590" i="25"/>
  <c r="K585" i="25"/>
  <c r="C585" i="25"/>
  <c r="E585" i="25"/>
  <c r="I584" i="25"/>
  <c r="J586" i="25" l="1"/>
  <c r="F586" i="25"/>
  <c r="D592" i="25"/>
  <c r="B592" i="25" s="1"/>
  <c r="H591" i="25"/>
  <c r="G591" i="25"/>
  <c r="I585" i="25"/>
  <c r="E586" i="25"/>
  <c r="C586" i="25"/>
  <c r="I586" i="25"/>
  <c r="K586" i="25"/>
  <c r="D593" i="25" l="1"/>
  <c r="B593" i="25" s="1"/>
  <c r="H592" i="25"/>
  <c r="G592" i="25"/>
  <c r="J587" i="25"/>
  <c r="F587" i="25"/>
  <c r="E587" i="25"/>
  <c r="C587" i="25"/>
  <c r="I587" i="25"/>
  <c r="K587" i="25"/>
  <c r="J588" i="25" l="1"/>
  <c r="F588" i="25"/>
  <c r="D594" i="25"/>
  <c r="B594" i="25" s="1"/>
  <c r="H593" i="25"/>
  <c r="G593" i="25"/>
  <c r="E588" i="25"/>
  <c r="K588" i="25"/>
  <c r="C588" i="25"/>
  <c r="I588" i="25"/>
  <c r="J589" i="25" l="1"/>
  <c r="F589" i="25"/>
  <c r="D595" i="25"/>
  <c r="B595" i="25" s="1"/>
  <c r="H594" i="25"/>
  <c r="G594" i="25"/>
  <c r="K589" i="25"/>
  <c r="C589" i="25"/>
  <c r="E589" i="25"/>
  <c r="F590" i="25" l="1"/>
  <c r="J590" i="25"/>
  <c r="D596" i="25"/>
  <c r="B596" i="25" s="1"/>
  <c r="H595" i="25"/>
  <c r="G595" i="25"/>
  <c r="I589" i="25"/>
  <c r="K590" i="25"/>
  <c r="E590" i="25"/>
  <c r="C590" i="25"/>
  <c r="D597" i="25" l="1"/>
  <c r="B597" i="25" s="1"/>
  <c r="H596" i="25"/>
  <c r="G596" i="25"/>
  <c r="J591" i="25"/>
  <c r="F591" i="25"/>
  <c r="I590" i="25"/>
  <c r="E591" i="25"/>
  <c r="K591" i="25"/>
  <c r="C591" i="25"/>
  <c r="J592" i="25" l="1"/>
  <c r="F592" i="25"/>
  <c r="D598" i="25"/>
  <c r="B598" i="25" s="1"/>
  <c r="H597" i="25"/>
  <c r="G597" i="25"/>
  <c r="E592" i="25"/>
  <c r="K592" i="25"/>
  <c r="C592" i="25"/>
  <c r="I591" i="25"/>
  <c r="J593" i="25" l="1"/>
  <c r="F593" i="25"/>
  <c r="D599" i="25"/>
  <c r="B599" i="25" s="1"/>
  <c r="H598" i="25"/>
  <c r="G598" i="25"/>
  <c r="I592" i="25"/>
  <c r="K593" i="25"/>
  <c r="C593" i="25"/>
  <c r="E593" i="25"/>
  <c r="J594" i="25" l="1"/>
  <c r="F594" i="25"/>
  <c r="D600" i="25"/>
  <c r="B600" i="25" s="1"/>
  <c r="H599" i="25"/>
  <c r="G599" i="25"/>
  <c r="K594" i="25"/>
  <c r="E594" i="25"/>
  <c r="I594" i="25"/>
  <c r="C594" i="25"/>
  <c r="I593" i="25"/>
  <c r="D601" i="25" l="1"/>
  <c r="B601" i="25" s="1"/>
  <c r="H600" i="25"/>
  <c r="G600" i="25"/>
  <c r="J595" i="25"/>
  <c r="F595" i="25"/>
  <c r="E595" i="25"/>
  <c r="K595" i="25"/>
  <c r="C595" i="25"/>
  <c r="J596" i="25" l="1"/>
  <c r="F596" i="25"/>
  <c r="D602" i="25"/>
  <c r="B602" i="25" s="1"/>
  <c r="H601" i="25"/>
  <c r="G601" i="25"/>
  <c r="E596" i="25"/>
  <c r="K596" i="25"/>
  <c r="C596" i="25"/>
  <c r="I596" i="25"/>
  <c r="I595" i="25"/>
  <c r="J597" i="25" l="1"/>
  <c r="F597" i="25"/>
  <c r="D603" i="25"/>
  <c r="B603" i="25" s="1"/>
  <c r="H602" i="25"/>
  <c r="G602" i="25"/>
  <c r="K597" i="25"/>
  <c r="C597" i="25"/>
  <c r="I597" i="25"/>
  <c r="E597" i="25"/>
  <c r="F598" i="25" l="1"/>
  <c r="J598" i="25"/>
  <c r="D604" i="25"/>
  <c r="B604" i="25" s="1"/>
  <c r="H603" i="25"/>
  <c r="G603" i="25"/>
  <c r="C598" i="25"/>
  <c r="I598" i="25"/>
  <c r="K598" i="25"/>
  <c r="E598" i="25"/>
  <c r="D605" i="25" l="1"/>
  <c r="B605" i="25" s="1"/>
  <c r="H604" i="25"/>
  <c r="G604" i="25"/>
  <c r="F599" i="25"/>
  <c r="J599" i="25"/>
  <c r="E599" i="25"/>
  <c r="C599" i="25"/>
  <c r="K599" i="25"/>
  <c r="F600" i="25" l="1"/>
  <c r="J600" i="25"/>
  <c r="D606" i="25"/>
  <c r="B606" i="25" s="1"/>
  <c r="H605" i="25"/>
  <c r="G605" i="25"/>
  <c r="E600" i="25"/>
  <c r="K600" i="25"/>
  <c r="C600" i="25"/>
  <c r="I599" i="25"/>
  <c r="J601" i="25" l="1"/>
  <c r="F601" i="25"/>
  <c r="D607" i="25"/>
  <c r="B607" i="25" s="1"/>
  <c r="H606" i="25"/>
  <c r="G606" i="25"/>
  <c r="I600" i="25"/>
  <c r="K601" i="25"/>
  <c r="C601" i="25"/>
  <c r="E601" i="25"/>
  <c r="J602" i="25" l="1"/>
  <c r="F602" i="25"/>
  <c r="D608" i="25"/>
  <c r="B608" i="25" s="1"/>
  <c r="H607" i="25"/>
  <c r="G607" i="25"/>
  <c r="E602" i="25"/>
  <c r="K602" i="25"/>
  <c r="I602" i="25"/>
  <c r="C602" i="25"/>
  <c r="I601" i="25"/>
  <c r="D609" i="25" l="1"/>
  <c r="B609" i="25" s="1"/>
  <c r="H608" i="25"/>
  <c r="G608" i="25"/>
  <c r="J603" i="25"/>
  <c r="F603" i="25"/>
  <c r="E603" i="25"/>
  <c r="K603" i="25"/>
  <c r="C603" i="25"/>
  <c r="J604" i="25" l="1"/>
  <c r="F604" i="25"/>
  <c r="D610" i="25"/>
  <c r="B610" i="25" s="1"/>
  <c r="H609" i="25"/>
  <c r="G609" i="25"/>
  <c r="I603" i="25"/>
  <c r="E604" i="25"/>
  <c r="K604" i="25"/>
  <c r="C604" i="25"/>
  <c r="I604" i="25"/>
  <c r="D611" i="25" l="1"/>
  <c r="B611" i="25" s="1"/>
  <c r="H610" i="25"/>
  <c r="G610" i="25"/>
  <c r="F605" i="25"/>
  <c r="J605" i="25"/>
  <c r="K605" i="25"/>
  <c r="C605" i="25"/>
  <c r="I605" i="25"/>
  <c r="E605" i="25"/>
  <c r="F606" i="25" l="1"/>
  <c r="J606" i="25"/>
  <c r="D612" i="25"/>
  <c r="B612" i="25" s="1"/>
  <c r="H611" i="25"/>
  <c r="G611" i="25"/>
  <c r="C606" i="25"/>
  <c r="K606" i="25"/>
  <c r="E606" i="25"/>
  <c r="D613" i="25" l="1"/>
  <c r="B613" i="25" s="1"/>
  <c r="H612" i="25"/>
  <c r="G612" i="25"/>
  <c r="J607" i="25"/>
  <c r="F607" i="25"/>
  <c r="E607" i="25"/>
  <c r="C607" i="25"/>
  <c r="K607" i="25"/>
  <c r="I606" i="25"/>
  <c r="J608" i="25" l="1"/>
  <c r="F608" i="25"/>
  <c r="D614" i="25"/>
  <c r="B614" i="25" s="1"/>
  <c r="H613" i="25"/>
  <c r="G613" i="25"/>
  <c r="E608" i="25"/>
  <c r="K608" i="25"/>
  <c r="C608" i="25"/>
  <c r="I607" i="25"/>
  <c r="J609" i="25" l="1"/>
  <c r="F609" i="25"/>
  <c r="D615" i="25"/>
  <c r="B615" i="25" s="1"/>
  <c r="H614" i="25"/>
  <c r="G614" i="25"/>
  <c r="K609" i="25"/>
  <c r="C609" i="25"/>
  <c r="E609" i="25"/>
  <c r="I608" i="25"/>
  <c r="J610" i="25" l="1"/>
  <c r="F610" i="25"/>
  <c r="D616" i="25"/>
  <c r="B616" i="25" s="1"/>
  <c r="H615" i="25"/>
  <c r="G615" i="25"/>
  <c r="K610" i="25"/>
  <c r="E610" i="25"/>
  <c r="C610" i="25"/>
  <c r="I610" i="25"/>
  <c r="I609" i="25"/>
  <c r="D617" i="25" l="1"/>
  <c r="B617" i="25" s="1"/>
  <c r="H616" i="25"/>
  <c r="G616" i="25"/>
  <c r="J611" i="25"/>
  <c r="F611" i="25"/>
  <c r="E611" i="25"/>
  <c r="K611" i="25"/>
  <c r="C611" i="25"/>
  <c r="I611" i="25"/>
  <c r="J612" i="25" l="1"/>
  <c r="F612" i="25"/>
  <c r="D618" i="25"/>
  <c r="B618" i="25" s="1"/>
  <c r="H617" i="25"/>
  <c r="G617" i="25"/>
  <c r="E612" i="25"/>
  <c r="K612" i="25"/>
  <c r="C612" i="25"/>
  <c r="I612" i="25"/>
  <c r="J613" i="25" l="1"/>
  <c r="F613" i="25"/>
  <c r="D619" i="25"/>
  <c r="B619" i="25" s="1"/>
  <c r="H618" i="25"/>
  <c r="G618" i="25"/>
  <c r="K613" i="25"/>
  <c r="C613" i="25"/>
  <c r="E613" i="25"/>
  <c r="J614" i="25" l="1"/>
  <c r="F614" i="25"/>
  <c r="D620" i="25"/>
  <c r="B620" i="25" s="1"/>
  <c r="H619" i="25"/>
  <c r="G619" i="25"/>
  <c r="C614" i="25"/>
  <c r="I614" i="25"/>
  <c r="E614" i="25"/>
  <c r="K614" i="25"/>
  <c r="I613" i="25"/>
  <c r="F615" i="25" l="1"/>
  <c r="J615" i="25"/>
  <c r="D621" i="25"/>
  <c r="B621" i="25" s="1"/>
  <c r="H620" i="25"/>
  <c r="G620" i="25"/>
  <c r="K615" i="25"/>
  <c r="C615" i="25"/>
  <c r="I615" i="25"/>
  <c r="E615" i="25"/>
  <c r="D622" i="25" l="1"/>
  <c r="B622" i="25" s="1"/>
  <c r="H621" i="25"/>
  <c r="G621" i="25"/>
  <c r="J616" i="25"/>
  <c r="F616" i="25"/>
  <c r="E616" i="25"/>
  <c r="K616" i="25"/>
  <c r="C616" i="25"/>
  <c r="I616" i="25"/>
  <c r="J617" i="25" l="1"/>
  <c r="F617" i="25"/>
  <c r="D623" i="25"/>
  <c r="B623" i="25" s="1"/>
  <c r="H622" i="25"/>
  <c r="G622" i="25"/>
  <c r="K617" i="25"/>
  <c r="C617" i="25"/>
  <c r="E617" i="25"/>
  <c r="J618" i="25" l="1"/>
  <c r="F618" i="25"/>
  <c r="D624" i="25"/>
  <c r="B624" i="25" s="1"/>
  <c r="H623" i="25"/>
  <c r="G623" i="25"/>
  <c r="E618" i="25"/>
  <c r="C618" i="25"/>
  <c r="K618" i="25"/>
  <c r="I617" i="25"/>
  <c r="D625" i="25" l="1"/>
  <c r="B625" i="25" s="1"/>
  <c r="H624" i="25"/>
  <c r="G624" i="25"/>
  <c r="J619" i="25"/>
  <c r="F619" i="25"/>
  <c r="K619" i="25"/>
  <c r="C619" i="25"/>
  <c r="E619" i="25"/>
  <c r="I619" i="25"/>
  <c r="I618" i="25"/>
  <c r="J620" i="25" l="1"/>
  <c r="F620" i="25"/>
  <c r="D626" i="25"/>
  <c r="B626" i="25" s="1"/>
  <c r="H625" i="25"/>
  <c r="G625" i="25"/>
  <c r="K620" i="25"/>
  <c r="C620" i="25"/>
  <c r="E620" i="25"/>
  <c r="D627" i="25" l="1"/>
  <c r="B627" i="25" s="1"/>
  <c r="H626" i="25"/>
  <c r="G626" i="25"/>
  <c r="J621" i="25"/>
  <c r="F621" i="25"/>
  <c r="C621" i="25"/>
  <c r="E621" i="25"/>
  <c r="K621" i="25"/>
  <c r="I620" i="25"/>
  <c r="F622" i="25" l="1"/>
  <c r="J622" i="25"/>
  <c r="D628" i="25"/>
  <c r="B628" i="25" s="1"/>
  <c r="H627" i="25"/>
  <c r="G627" i="25"/>
  <c r="I621" i="25"/>
  <c r="E622" i="25"/>
  <c r="K622" i="25"/>
  <c r="I622" i="25"/>
  <c r="C622" i="25"/>
  <c r="J623" i="25" l="1"/>
  <c r="F623" i="25"/>
  <c r="D629" i="25"/>
  <c r="B629" i="25" s="1"/>
  <c r="H628" i="25"/>
  <c r="G628" i="25"/>
  <c r="K623" i="25"/>
  <c r="C623" i="25"/>
  <c r="E623" i="25"/>
  <c r="D630" i="25" l="1"/>
  <c r="B630" i="25" s="1"/>
  <c r="H629" i="25"/>
  <c r="G629" i="25"/>
  <c r="J624" i="25"/>
  <c r="F624" i="25"/>
  <c r="K624" i="25"/>
  <c r="E624" i="25"/>
  <c r="C624" i="25"/>
  <c r="I624" i="25"/>
  <c r="I623" i="25"/>
  <c r="J625" i="25" l="1"/>
  <c r="F625" i="25"/>
  <c r="D631" i="25"/>
  <c r="B631" i="25" s="1"/>
  <c r="H630" i="25"/>
  <c r="G630" i="25"/>
  <c r="E625" i="25"/>
  <c r="C625" i="25"/>
  <c r="K625" i="25"/>
  <c r="D632" i="25" l="1"/>
  <c r="B632" i="25" s="1"/>
  <c r="H631" i="25"/>
  <c r="G631" i="25"/>
  <c r="J626" i="25"/>
  <c r="F626" i="25"/>
  <c r="E626" i="25"/>
  <c r="C626" i="25"/>
  <c r="K626" i="25"/>
  <c r="I625" i="25"/>
  <c r="J627" i="25" l="1"/>
  <c r="F627" i="25"/>
  <c r="D633" i="25"/>
  <c r="B633" i="25" s="1"/>
  <c r="H632" i="25"/>
  <c r="G632" i="25"/>
  <c r="I626" i="25"/>
  <c r="K627" i="25"/>
  <c r="C627" i="25"/>
  <c r="E627" i="25"/>
  <c r="J628" i="25" l="1"/>
  <c r="F628" i="25"/>
  <c r="D634" i="25"/>
  <c r="B634" i="25" s="1"/>
  <c r="H633" i="25"/>
  <c r="G633" i="25"/>
  <c r="K628" i="25"/>
  <c r="E628" i="25"/>
  <c r="C628" i="25"/>
  <c r="I627" i="25"/>
  <c r="D635" i="25" l="1"/>
  <c r="B635" i="25" s="1"/>
  <c r="H634" i="25"/>
  <c r="G634" i="25"/>
  <c r="J629" i="25"/>
  <c r="F629" i="25"/>
  <c r="E629" i="25"/>
  <c r="C629" i="25"/>
  <c r="K629" i="25"/>
  <c r="I628" i="25"/>
  <c r="J630" i="25" l="1"/>
  <c r="F630" i="25"/>
  <c r="D636" i="25"/>
  <c r="B636" i="25" s="1"/>
  <c r="H635" i="25"/>
  <c r="G635" i="25"/>
  <c r="I629" i="25"/>
  <c r="E630" i="25"/>
  <c r="K630" i="25"/>
  <c r="C630" i="25"/>
  <c r="J631" i="25" l="1"/>
  <c r="F631" i="25"/>
  <c r="D637" i="25"/>
  <c r="B637" i="25" s="1"/>
  <c r="H636" i="25"/>
  <c r="G636" i="25"/>
  <c r="K631" i="25"/>
  <c r="C631" i="25"/>
  <c r="I631" i="25"/>
  <c r="E631" i="25"/>
  <c r="I630" i="25"/>
  <c r="D638" i="25" l="1"/>
  <c r="B638" i="25" s="1"/>
  <c r="H637" i="25"/>
  <c r="G637" i="25"/>
  <c r="J632" i="25"/>
  <c r="F632" i="25"/>
  <c r="C632" i="25"/>
  <c r="E632" i="25"/>
  <c r="K632" i="25"/>
  <c r="I632" i="25"/>
  <c r="F633" i="25" l="1"/>
  <c r="J633" i="25"/>
  <c r="D639" i="25"/>
  <c r="B639" i="25" s="1"/>
  <c r="H638" i="25"/>
  <c r="G638" i="25"/>
  <c r="K633" i="25"/>
  <c r="I633" i="25"/>
  <c r="E633" i="25"/>
  <c r="C633" i="25"/>
  <c r="J634" i="25" l="1"/>
  <c r="F634" i="25"/>
  <c r="D640" i="25"/>
  <c r="B640" i="25" s="1"/>
  <c r="H639" i="25"/>
  <c r="G639" i="25"/>
  <c r="E634" i="25"/>
  <c r="C634" i="25"/>
  <c r="K634" i="25"/>
  <c r="J635" i="25" l="1"/>
  <c r="F635" i="25"/>
  <c r="D641" i="25"/>
  <c r="B641" i="25" s="1"/>
  <c r="H640" i="25"/>
  <c r="G640" i="25"/>
  <c r="K635" i="25"/>
  <c r="C635" i="25"/>
  <c r="E635" i="25"/>
  <c r="I634" i="25"/>
  <c r="J636" i="25" l="1"/>
  <c r="F636" i="25"/>
  <c r="D642" i="25"/>
  <c r="B642" i="25" s="1"/>
  <c r="H641" i="25"/>
  <c r="G641" i="25"/>
  <c r="I636" i="25"/>
  <c r="E636" i="25"/>
  <c r="C636" i="25"/>
  <c r="K636" i="25"/>
  <c r="I635" i="25"/>
  <c r="D643" i="25" l="1"/>
  <c r="B643" i="25" s="1"/>
  <c r="H642" i="25"/>
  <c r="G642" i="25"/>
  <c r="J637" i="25"/>
  <c r="F637" i="25"/>
  <c r="E637" i="25"/>
  <c r="C637" i="25"/>
  <c r="K637" i="25"/>
  <c r="J638" i="25" l="1"/>
  <c r="F638" i="25"/>
  <c r="D644" i="25"/>
  <c r="B644" i="25" s="1"/>
  <c r="H643" i="25"/>
  <c r="G643" i="25"/>
  <c r="I637" i="25"/>
  <c r="E638" i="25"/>
  <c r="C638" i="25"/>
  <c r="K638" i="25"/>
  <c r="D645" i="25" l="1"/>
  <c r="B645" i="25" s="1"/>
  <c r="H644" i="25"/>
  <c r="G644" i="25"/>
  <c r="J639" i="25"/>
  <c r="F639" i="25"/>
  <c r="K639" i="25"/>
  <c r="C639" i="25"/>
  <c r="E639" i="25"/>
  <c r="I638" i="25"/>
  <c r="J640" i="25" l="1"/>
  <c r="F640" i="25"/>
  <c r="D646" i="25"/>
  <c r="B646" i="25" s="1"/>
  <c r="H645" i="25"/>
  <c r="G645" i="25"/>
  <c r="I639" i="25"/>
  <c r="E640" i="25"/>
  <c r="C640" i="25"/>
  <c r="I640" i="25"/>
  <c r="K640" i="25"/>
  <c r="D647" i="25" l="1"/>
  <c r="B647" i="25" s="1"/>
  <c r="H646" i="25"/>
  <c r="G646" i="25"/>
  <c r="J641" i="25"/>
  <c r="F641" i="25"/>
  <c r="K641" i="25"/>
  <c r="I641" i="25"/>
  <c r="E641" i="25"/>
  <c r="C641" i="25"/>
  <c r="J642" i="25" l="1"/>
  <c r="F642" i="25"/>
  <c r="D648" i="25"/>
  <c r="B648" i="25" s="1"/>
  <c r="H647" i="25"/>
  <c r="G647" i="25"/>
  <c r="E642" i="25"/>
  <c r="C642" i="25"/>
  <c r="K642" i="25"/>
  <c r="I642" i="25"/>
  <c r="D649" i="25" l="1"/>
  <c r="B649" i="25" s="1"/>
  <c r="H648" i="25"/>
  <c r="G648" i="25"/>
  <c r="J643" i="25"/>
  <c r="F643" i="25"/>
  <c r="E643" i="25"/>
  <c r="K643" i="25"/>
  <c r="C643" i="25"/>
  <c r="J644" i="25" l="1"/>
  <c r="F644" i="25"/>
  <c r="D650" i="25"/>
  <c r="B650" i="25" s="1"/>
  <c r="H649" i="25"/>
  <c r="G649" i="25"/>
  <c r="I643" i="25"/>
  <c r="K644" i="25"/>
  <c r="C644" i="25"/>
  <c r="E644" i="25"/>
  <c r="J645" i="25" l="1"/>
  <c r="F645" i="25"/>
  <c r="D651" i="25"/>
  <c r="B651" i="25" s="1"/>
  <c r="H650" i="25"/>
  <c r="G650" i="25"/>
  <c r="E645" i="25"/>
  <c r="C645" i="25"/>
  <c r="I645" i="25"/>
  <c r="K645" i="25"/>
  <c r="I644" i="25"/>
  <c r="D652" i="25" l="1"/>
  <c r="B652" i="25" s="1"/>
  <c r="H651" i="25"/>
  <c r="G651" i="25"/>
  <c r="J646" i="25"/>
  <c r="F646" i="25"/>
  <c r="E646" i="25"/>
  <c r="C646" i="25"/>
  <c r="I646" i="25"/>
  <c r="K646" i="25"/>
  <c r="F647" i="25" l="1"/>
  <c r="J647" i="25"/>
  <c r="D653" i="25"/>
  <c r="B653" i="25" s="1"/>
  <c r="H652" i="25"/>
  <c r="G652" i="25"/>
  <c r="E647" i="25"/>
  <c r="K647" i="25"/>
  <c r="C647" i="25"/>
  <c r="J648" i="25" l="1"/>
  <c r="F648" i="25"/>
  <c r="D654" i="25"/>
  <c r="B654" i="25" s="1"/>
  <c r="H653" i="25"/>
  <c r="G653" i="25"/>
  <c r="I647" i="25"/>
  <c r="K648" i="25"/>
  <c r="C648" i="25"/>
  <c r="E648" i="25"/>
  <c r="J649" i="25" l="1"/>
  <c r="F649" i="25"/>
  <c r="D655" i="25"/>
  <c r="B655" i="25" s="1"/>
  <c r="H654" i="25"/>
  <c r="G654" i="25"/>
  <c r="E649" i="25"/>
  <c r="C649" i="25"/>
  <c r="I649" i="25"/>
  <c r="K649" i="25"/>
  <c r="I648" i="25"/>
  <c r="J650" i="25" l="1"/>
  <c r="F650" i="25"/>
  <c r="D656" i="25"/>
  <c r="B656" i="25" s="1"/>
  <c r="H655" i="25"/>
  <c r="G655" i="25"/>
  <c r="E650" i="25"/>
  <c r="K650" i="25"/>
  <c r="C650" i="25"/>
  <c r="I650" i="25"/>
  <c r="D657" i="25" l="1"/>
  <c r="B657" i="25" s="1"/>
  <c r="H656" i="25"/>
  <c r="G656" i="25"/>
  <c r="J651" i="25"/>
  <c r="F651" i="25"/>
  <c r="E651" i="25"/>
  <c r="K651" i="25"/>
  <c r="C651" i="25"/>
  <c r="J652" i="25" l="1"/>
  <c r="F652" i="25"/>
  <c r="D658" i="25"/>
  <c r="B658" i="25" s="1"/>
  <c r="H657" i="25"/>
  <c r="G657" i="25"/>
  <c r="I651" i="25"/>
  <c r="K652" i="25"/>
  <c r="C652" i="25"/>
  <c r="E652" i="25"/>
  <c r="J653" i="25" l="1"/>
  <c r="F653" i="25"/>
  <c r="D659" i="25"/>
  <c r="B659" i="25" s="1"/>
  <c r="H658" i="25"/>
  <c r="G658" i="25"/>
  <c r="I652" i="25"/>
  <c r="K653" i="25"/>
  <c r="E653" i="25"/>
  <c r="C653" i="25"/>
  <c r="J654" i="25" l="1"/>
  <c r="F654" i="25"/>
  <c r="D660" i="25"/>
  <c r="B660" i="25" s="1"/>
  <c r="H659" i="25"/>
  <c r="G659" i="25"/>
  <c r="E654" i="25"/>
  <c r="K654" i="25"/>
  <c r="C654" i="25"/>
  <c r="I654" i="25"/>
  <c r="I653" i="25"/>
  <c r="J655" i="25" l="1"/>
  <c r="F655" i="25"/>
  <c r="D661" i="25"/>
  <c r="B661" i="25" s="1"/>
  <c r="H660" i="25"/>
  <c r="G660" i="25"/>
  <c r="E655" i="25"/>
  <c r="K655" i="25"/>
  <c r="C655" i="25"/>
  <c r="J656" i="25" l="1"/>
  <c r="F656" i="25"/>
  <c r="D662" i="25"/>
  <c r="B662" i="25" s="1"/>
  <c r="H661" i="25"/>
  <c r="G661" i="25"/>
  <c r="K656" i="25"/>
  <c r="C656" i="25"/>
  <c r="E656" i="25"/>
  <c r="I655" i="25"/>
  <c r="D663" i="25" l="1"/>
  <c r="B663" i="25" s="1"/>
  <c r="H662" i="25"/>
  <c r="G662" i="25"/>
  <c r="J657" i="25"/>
  <c r="F657" i="25"/>
  <c r="I656" i="25"/>
  <c r="C657" i="25"/>
  <c r="K657" i="25"/>
  <c r="I657" i="25"/>
  <c r="E657" i="25"/>
  <c r="J658" i="25" l="1"/>
  <c r="F658" i="25"/>
  <c r="D664" i="25"/>
  <c r="B664" i="25" s="1"/>
  <c r="H663" i="25"/>
  <c r="G663" i="25"/>
  <c r="E658" i="25"/>
  <c r="C658" i="25"/>
  <c r="K658" i="25"/>
  <c r="I658" i="25"/>
  <c r="D665" i="25" l="1"/>
  <c r="B665" i="25" s="1"/>
  <c r="H664" i="25"/>
  <c r="G664" i="25"/>
  <c r="F659" i="25"/>
  <c r="J659" i="25"/>
  <c r="E659" i="25"/>
  <c r="K659" i="25"/>
  <c r="C659" i="25"/>
  <c r="J660" i="25" l="1"/>
  <c r="F660" i="25"/>
  <c r="D666" i="25"/>
  <c r="B666" i="25" s="1"/>
  <c r="H665" i="25"/>
  <c r="G665" i="25"/>
  <c r="K660" i="25"/>
  <c r="C660" i="25"/>
  <c r="E660" i="25"/>
  <c r="I659" i="25"/>
  <c r="F661" i="25" l="1"/>
  <c r="J661" i="25"/>
  <c r="D667" i="25"/>
  <c r="B667" i="25" s="1"/>
  <c r="H666" i="25"/>
  <c r="G666" i="25"/>
  <c r="E661" i="25"/>
  <c r="C661" i="25"/>
  <c r="K661" i="25"/>
  <c r="I661" i="25"/>
  <c r="I660" i="25"/>
  <c r="F662" i="25" l="1"/>
  <c r="J662" i="25"/>
  <c r="D668" i="25"/>
  <c r="B668" i="25" s="1"/>
  <c r="H667" i="25"/>
  <c r="G667" i="25"/>
  <c r="E662" i="25"/>
  <c r="C662" i="25"/>
  <c r="K662" i="25"/>
  <c r="D669" i="25" l="1"/>
  <c r="B669" i="25" s="1"/>
  <c r="H668" i="25"/>
  <c r="G668" i="25"/>
  <c r="J663" i="25"/>
  <c r="F663" i="25"/>
  <c r="I662" i="25"/>
  <c r="E663" i="25"/>
  <c r="K663" i="25"/>
  <c r="C663" i="25"/>
  <c r="I663" i="25"/>
  <c r="F664" i="25" l="1"/>
  <c r="J664" i="25"/>
  <c r="D670" i="25"/>
  <c r="B670" i="25" s="1"/>
  <c r="H669" i="25"/>
  <c r="G669" i="25"/>
  <c r="K664" i="25"/>
  <c r="C664" i="25"/>
  <c r="E664" i="25"/>
  <c r="J665" i="25" l="1"/>
  <c r="F665" i="25"/>
  <c r="D671" i="25"/>
  <c r="B671" i="25" s="1"/>
  <c r="H670" i="25"/>
  <c r="G670" i="25"/>
  <c r="I664" i="25"/>
  <c r="E665" i="25"/>
  <c r="C665" i="25"/>
  <c r="K665" i="25"/>
  <c r="J666" i="25" l="1"/>
  <c r="F666" i="25"/>
  <c r="D672" i="25"/>
  <c r="B672" i="25" s="1"/>
  <c r="H671" i="25"/>
  <c r="G671" i="25"/>
  <c r="I665" i="25"/>
  <c r="E666" i="25"/>
  <c r="C666" i="25"/>
  <c r="K666" i="25"/>
  <c r="J667" i="25" l="1"/>
  <c r="F667" i="25"/>
  <c r="D673" i="25"/>
  <c r="B673" i="25" s="1"/>
  <c r="H672" i="25"/>
  <c r="G672" i="25"/>
  <c r="I666" i="25"/>
  <c r="E667" i="25"/>
  <c r="K667" i="25"/>
  <c r="C667" i="25"/>
  <c r="J668" i="25" l="1"/>
  <c r="F668" i="25"/>
  <c r="D674" i="25"/>
  <c r="B674" i="25" s="1"/>
  <c r="H673" i="25"/>
  <c r="G673" i="25"/>
  <c r="I667" i="25"/>
  <c r="K668" i="25"/>
  <c r="C668" i="25"/>
  <c r="E668" i="25"/>
  <c r="I668" i="25"/>
  <c r="J669" i="25" l="1"/>
  <c r="F669" i="25"/>
  <c r="D675" i="25"/>
  <c r="B675" i="25" s="1"/>
  <c r="H674" i="25"/>
  <c r="G674" i="25"/>
  <c r="K669" i="25"/>
  <c r="C669" i="25"/>
  <c r="I669" i="25"/>
  <c r="E669" i="25"/>
  <c r="D676" i="25" l="1"/>
  <c r="B676" i="25" s="1"/>
  <c r="H675" i="25"/>
  <c r="G675" i="25"/>
  <c r="J670" i="25"/>
  <c r="F670" i="25"/>
  <c r="E670" i="25"/>
  <c r="K670" i="25"/>
  <c r="C670" i="25"/>
  <c r="I670" i="25"/>
  <c r="J671" i="25" l="1"/>
  <c r="F671" i="25"/>
  <c r="D677" i="25"/>
  <c r="B677" i="25" s="1"/>
  <c r="H676" i="25"/>
  <c r="G676" i="25"/>
  <c r="E671" i="25"/>
  <c r="K671" i="25"/>
  <c r="C671" i="25"/>
  <c r="F672" i="25" l="1"/>
  <c r="J672" i="25"/>
  <c r="D678" i="25"/>
  <c r="B678" i="25" s="1"/>
  <c r="H677" i="25"/>
  <c r="G677" i="25"/>
  <c r="I671" i="25"/>
  <c r="K672" i="25"/>
  <c r="C672" i="25"/>
  <c r="E672" i="25"/>
  <c r="J673" i="25" l="1"/>
  <c r="F673" i="25"/>
  <c r="D679" i="25"/>
  <c r="B679" i="25" s="1"/>
  <c r="H678" i="25"/>
  <c r="G678" i="25"/>
  <c r="I672" i="25"/>
  <c r="C673" i="25"/>
  <c r="K673" i="25"/>
  <c r="E673" i="25"/>
  <c r="J674" i="25" l="1"/>
  <c r="F674" i="25"/>
  <c r="D680" i="25"/>
  <c r="B680" i="25" s="1"/>
  <c r="H679" i="25"/>
  <c r="G679" i="25"/>
  <c r="I673" i="25"/>
  <c r="E674" i="25"/>
  <c r="C674" i="25"/>
  <c r="K674" i="25"/>
  <c r="D681" i="25" l="1"/>
  <c r="B681" i="25" s="1"/>
  <c r="H680" i="25"/>
  <c r="G680" i="25"/>
  <c r="J675" i="25"/>
  <c r="F675" i="25"/>
  <c r="I674" i="25"/>
  <c r="E675" i="25"/>
  <c r="K675" i="25"/>
  <c r="C675" i="25"/>
  <c r="I675" i="25"/>
  <c r="J676" i="25" l="1"/>
  <c r="F676" i="25"/>
  <c r="D682" i="25"/>
  <c r="B682" i="25" s="1"/>
  <c r="H681" i="25"/>
  <c r="G681" i="25"/>
  <c r="K676" i="25"/>
  <c r="C676" i="25"/>
  <c r="E676" i="25"/>
  <c r="J677" i="25" l="1"/>
  <c r="F677" i="25"/>
  <c r="D683" i="25"/>
  <c r="B683" i="25" s="1"/>
  <c r="H682" i="25"/>
  <c r="G682" i="25"/>
  <c r="I676" i="25"/>
  <c r="K677" i="25"/>
  <c r="E677" i="25"/>
  <c r="C677" i="25"/>
  <c r="J678" i="25" l="1"/>
  <c r="F678" i="25"/>
  <c r="D684" i="25"/>
  <c r="B684" i="25" s="1"/>
  <c r="H683" i="25"/>
  <c r="G683" i="25"/>
  <c r="E678" i="25"/>
  <c r="I678" i="25"/>
  <c r="K678" i="25"/>
  <c r="C678" i="25"/>
  <c r="I677" i="25"/>
  <c r="F679" i="25" l="1"/>
  <c r="J679" i="25"/>
  <c r="D685" i="25"/>
  <c r="B685" i="25" s="1"/>
  <c r="H684" i="25"/>
  <c r="G684" i="25"/>
  <c r="E679" i="25"/>
  <c r="K679" i="25"/>
  <c r="C679" i="25"/>
  <c r="F680" i="25" l="1"/>
  <c r="J680" i="25"/>
  <c r="D686" i="25"/>
  <c r="B686" i="25" s="1"/>
  <c r="H685" i="25"/>
  <c r="G685" i="25"/>
  <c r="I679" i="25"/>
  <c r="K680" i="25"/>
  <c r="C680" i="25"/>
  <c r="E680" i="25"/>
  <c r="J681" i="25" l="1"/>
  <c r="F681" i="25"/>
  <c r="D687" i="25"/>
  <c r="B687" i="25" s="1"/>
  <c r="H686" i="25"/>
  <c r="G686" i="25"/>
  <c r="C681" i="25"/>
  <c r="E681" i="25"/>
  <c r="K681" i="25"/>
  <c r="I680" i="25"/>
  <c r="F682" i="25" l="1"/>
  <c r="J682" i="25"/>
  <c r="D688" i="25"/>
  <c r="B688" i="25" s="1"/>
  <c r="H687" i="25"/>
  <c r="G687" i="25"/>
  <c r="E682" i="25"/>
  <c r="C682" i="25"/>
  <c r="K682" i="25"/>
  <c r="I681" i="25"/>
  <c r="D689" i="25" l="1"/>
  <c r="B689" i="25" s="1"/>
  <c r="H688" i="25"/>
  <c r="G688" i="25"/>
  <c r="J683" i="25"/>
  <c r="F683" i="25"/>
  <c r="I682" i="25"/>
  <c r="E683" i="25"/>
  <c r="K683" i="25"/>
  <c r="C683" i="25"/>
  <c r="I683" i="25"/>
  <c r="J684" i="25" l="1"/>
  <c r="F684" i="25"/>
  <c r="D690" i="25"/>
  <c r="B690" i="25" s="1"/>
  <c r="H689" i="25"/>
  <c r="G689" i="25"/>
  <c r="K684" i="25"/>
  <c r="C684" i="25"/>
  <c r="E684" i="25"/>
  <c r="I684" i="25"/>
  <c r="F685" i="25" l="1"/>
  <c r="J685" i="25"/>
  <c r="D691" i="25"/>
  <c r="B691" i="25" s="1"/>
  <c r="H690" i="25"/>
  <c r="G690" i="25"/>
  <c r="E685" i="25"/>
  <c r="K685" i="25"/>
  <c r="C685" i="25"/>
  <c r="I685" i="25"/>
  <c r="J686" i="25" l="1"/>
  <c r="F686" i="25"/>
  <c r="D692" i="25"/>
  <c r="B692" i="25" s="1"/>
  <c r="H691" i="25"/>
  <c r="G691" i="25"/>
  <c r="E686" i="25"/>
  <c r="K686" i="25"/>
  <c r="C686" i="25"/>
  <c r="D693" i="25" l="1"/>
  <c r="B693" i="25" s="1"/>
  <c r="H692" i="25"/>
  <c r="G692" i="25"/>
  <c r="J687" i="25"/>
  <c r="F687" i="25"/>
  <c r="I686" i="25"/>
  <c r="E687" i="25"/>
  <c r="K687" i="25"/>
  <c r="C687" i="25"/>
  <c r="J688" i="25" l="1"/>
  <c r="F688" i="25"/>
  <c r="D694" i="25"/>
  <c r="B694" i="25" s="1"/>
  <c r="H693" i="25"/>
  <c r="G693" i="25"/>
  <c r="K688" i="25"/>
  <c r="C688" i="25"/>
  <c r="E688" i="25"/>
  <c r="I687" i="25"/>
  <c r="D695" i="25" l="1"/>
  <c r="B695" i="25" s="1"/>
  <c r="H694" i="25"/>
  <c r="G694" i="25"/>
  <c r="J689" i="25"/>
  <c r="F689" i="25"/>
  <c r="C689" i="25"/>
  <c r="I689" i="25"/>
  <c r="K689" i="25"/>
  <c r="E689" i="25"/>
  <c r="I688" i="25"/>
  <c r="J690" i="25" l="1"/>
  <c r="F690" i="25"/>
  <c r="D696" i="25"/>
  <c r="B696" i="25" s="1"/>
  <c r="H695" i="25"/>
  <c r="G695" i="25"/>
  <c r="E690" i="25"/>
  <c r="C690" i="25"/>
  <c r="K690" i="25"/>
  <c r="D697" i="25" l="1"/>
  <c r="B697" i="25" s="1"/>
  <c r="H696" i="25"/>
  <c r="G696" i="25"/>
  <c r="J691" i="25"/>
  <c r="F691" i="25"/>
  <c r="E691" i="25"/>
  <c r="K691" i="25"/>
  <c r="C691" i="25"/>
  <c r="I690" i="25"/>
  <c r="J692" i="25" l="1"/>
  <c r="F692" i="25"/>
  <c r="D698" i="25"/>
  <c r="B698" i="25" s="1"/>
  <c r="H697" i="25"/>
  <c r="G697" i="25"/>
  <c r="K692" i="25"/>
  <c r="C692" i="25"/>
  <c r="E692" i="25"/>
  <c r="I691" i="25"/>
  <c r="J693" i="25" l="1"/>
  <c r="F693" i="25"/>
  <c r="D699" i="25"/>
  <c r="B699" i="25" s="1"/>
  <c r="H698" i="25"/>
  <c r="G698" i="25"/>
  <c r="I692" i="25"/>
  <c r="I693" i="25"/>
  <c r="K693" i="25"/>
  <c r="E693" i="25"/>
  <c r="C693" i="25"/>
  <c r="J694" i="25" l="1"/>
  <c r="F694" i="25"/>
  <c r="D700" i="25"/>
  <c r="B700" i="25" s="1"/>
  <c r="H699" i="25"/>
  <c r="G699" i="25"/>
  <c r="E694" i="25"/>
  <c r="K694" i="25"/>
  <c r="C694" i="25"/>
  <c r="D701" i="25" l="1"/>
  <c r="B701" i="25" s="1"/>
  <c r="H700" i="25"/>
  <c r="G700" i="25"/>
  <c r="J695" i="25"/>
  <c r="F695" i="25"/>
  <c r="E695" i="25"/>
  <c r="K695" i="25"/>
  <c r="C695" i="25"/>
  <c r="I694" i="25"/>
  <c r="J696" i="25" l="1"/>
  <c r="F696" i="25"/>
  <c r="D702" i="25"/>
  <c r="B702" i="25" s="1"/>
  <c r="H701" i="25"/>
  <c r="G701" i="25"/>
  <c r="K696" i="25"/>
  <c r="C696" i="25"/>
  <c r="E696" i="25"/>
  <c r="I695" i="25"/>
  <c r="D703" i="25" l="1"/>
  <c r="B703" i="25" s="1"/>
  <c r="H702" i="25"/>
  <c r="G702" i="25"/>
  <c r="F697" i="25"/>
  <c r="J697" i="25"/>
  <c r="C697" i="25"/>
  <c r="E697" i="25"/>
  <c r="K697" i="25"/>
  <c r="I697" i="25"/>
  <c r="I696" i="25"/>
  <c r="J698" i="25" l="1"/>
  <c r="F698" i="25"/>
  <c r="D704" i="25"/>
  <c r="B704" i="25" s="1"/>
  <c r="H703" i="25"/>
  <c r="G703" i="25"/>
  <c r="E698" i="25"/>
  <c r="C698" i="25"/>
  <c r="K698" i="25"/>
  <c r="D705" i="25" l="1"/>
  <c r="B705" i="25" s="1"/>
  <c r="H704" i="25"/>
  <c r="G704" i="25"/>
  <c r="J699" i="25"/>
  <c r="F699" i="25"/>
  <c r="I698" i="25"/>
  <c r="E699" i="25"/>
  <c r="K699" i="25"/>
  <c r="C699" i="25"/>
  <c r="J700" i="25" l="1"/>
  <c r="F700" i="25"/>
  <c r="D706" i="25"/>
  <c r="B706" i="25" s="1"/>
  <c r="H705" i="25"/>
  <c r="G705" i="25"/>
  <c r="I699" i="25"/>
  <c r="K700" i="25"/>
  <c r="C700" i="25"/>
  <c r="E700" i="25"/>
  <c r="I700" i="25"/>
  <c r="D707" i="25" l="1"/>
  <c r="B707" i="25" s="1"/>
  <c r="H706" i="25"/>
  <c r="G706" i="25"/>
  <c r="J701" i="25"/>
  <c r="F701" i="25"/>
  <c r="E701" i="25"/>
  <c r="K701" i="25"/>
  <c r="C701" i="25"/>
  <c r="F702" i="25" l="1"/>
  <c r="J702" i="25"/>
  <c r="D708" i="25"/>
  <c r="B708" i="25" s="1"/>
  <c r="H707" i="25"/>
  <c r="G707" i="25"/>
  <c r="E702" i="25"/>
  <c r="I702" i="25"/>
  <c r="K702" i="25"/>
  <c r="C702" i="25"/>
  <c r="I701" i="25"/>
  <c r="F703" i="25" l="1"/>
  <c r="J703" i="25"/>
  <c r="D709" i="25"/>
  <c r="B709" i="25" s="1"/>
  <c r="H708" i="25"/>
  <c r="G708" i="25"/>
  <c r="E703" i="25"/>
  <c r="K703" i="25"/>
  <c r="C703" i="25"/>
  <c r="I703" i="25"/>
  <c r="J704" i="25" l="1"/>
  <c r="F704" i="25"/>
  <c r="D710" i="25"/>
  <c r="B710" i="25" s="1"/>
  <c r="H709" i="25"/>
  <c r="G709" i="25"/>
  <c r="K704" i="25"/>
  <c r="C704" i="25"/>
  <c r="E704" i="25"/>
  <c r="D711" i="25" l="1"/>
  <c r="B711" i="25" s="1"/>
  <c r="H710" i="25"/>
  <c r="G710" i="25"/>
  <c r="F705" i="25"/>
  <c r="J705" i="25"/>
  <c r="C705" i="25"/>
  <c r="I705" i="25"/>
  <c r="K705" i="25"/>
  <c r="E705" i="25"/>
  <c r="I704" i="25"/>
  <c r="J706" i="25" l="1"/>
  <c r="F706" i="25"/>
  <c r="D712" i="25"/>
  <c r="B712" i="25" s="1"/>
  <c r="H711" i="25"/>
  <c r="G711" i="25"/>
  <c r="E706" i="25"/>
  <c r="C706" i="25"/>
  <c r="K706" i="25"/>
  <c r="D713" i="25" l="1"/>
  <c r="B713" i="25" s="1"/>
  <c r="H712" i="25"/>
  <c r="G712" i="25"/>
  <c r="J707" i="25"/>
  <c r="F707" i="25"/>
  <c r="I706" i="25"/>
  <c r="E707" i="25"/>
  <c r="K707" i="25"/>
  <c r="C707" i="25"/>
  <c r="I707" i="25"/>
  <c r="J708" i="25" l="1"/>
  <c r="F708" i="25"/>
  <c r="D714" i="25"/>
  <c r="B714" i="25" s="1"/>
  <c r="H713" i="25"/>
  <c r="G713" i="25"/>
  <c r="K708" i="25"/>
  <c r="C708" i="25"/>
  <c r="E708" i="25"/>
  <c r="J709" i="25" l="1"/>
  <c r="F709" i="25"/>
  <c r="D715" i="25"/>
  <c r="B715" i="25" s="1"/>
  <c r="H714" i="25"/>
  <c r="G714" i="25"/>
  <c r="I708" i="25"/>
  <c r="I709" i="25"/>
  <c r="K709" i="25"/>
  <c r="E709" i="25"/>
  <c r="C709" i="25"/>
  <c r="J710" i="25" l="1"/>
  <c r="F710" i="25"/>
  <c r="D716" i="25"/>
  <c r="B716" i="25" s="1"/>
  <c r="H715" i="25"/>
  <c r="G715" i="25"/>
  <c r="E710" i="25"/>
  <c r="K710" i="25"/>
  <c r="C710" i="25"/>
  <c r="D717" i="25" l="1"/>
  <c r="B717" i="25" s="1"/>
  <c r="H716" i="25"/>
  <c r="G716" i="25"/>
  <c r="J711" i="25"/>
  <c r="F711" i="25"/>
  <c r="I710" i="25"/>
  <c r="E711" i="25"/>
  <c r="K711" i="25"/>
  <c r="C711" i="25"/>
  <c r="J712" i="25" l="1"/>
  <c r="F712" i="25"/>
  <c r="D718" i="25"/>
  <c r="B718" i="25" s="1"/>
  <c r="H717" i="25"/>
  <c r="G717" i="25"/>
  <c r="K712" i="25"/>
  <c r="C712" i="25"/>
  <c r="E712" i="25"/>
  <c r="I711" i="25"/>
  <c r="D719" i="25" l="1"/>
  <c r="B719" i="25" s="1"/>
  <c r="H718" i="25"/>
  <c r="G718" i="25"/>
  <c r="J713" i="25"/>
  <c r="F713" i="25"/>
  <c r="C713" i="25"/>
  <c r="E713" i="25"/>
  <c r="I713" i="25"/>
  <c r="K713" i="25"/>
  <c r="I712" i="25"/>
  <c r="J714" i="25" l="1"/>
  <c r="F714" i="25"/>
  <c r="D720" i="25"/>
  <c r="B720" i="25" s="1"/>
  <c r="H719" i="25"/>
  <c r="G719" i="25"/>
  <c r="E714" i="25"/>
  <c r="C714" i="25"/>
  <c r="K714" i="25"/>
  <c r="D721" i="25" l="1"/>
  <c r="B721" i="25" s="1"/>
  <c r="H720" i="25"/>
  <c r="G720" i="25"/>
  <c r="J715" i="25"/>
  <c r="F715" i="25"/>
  <c r="I714" i="25"/>
  <c r="E715" i="25"/>
  <c r="K715" i="25"/>
  <c r="C715" i="25"/>
  <c r="J716" i="25" l="1"/>
  <c r="F716" i="25"/>
  <c r="D722" i="25"/>
  <c r="B722" i="25" s="1"/>
  <c r="H721" i="25"/>
  <c r="G721" i="25"/>
  <c r="I715" i="25"/>
  <c r="K716" i="25"/>
  <c r="C716" i="25"/>
  <c r="E716" i="25"/>
  <c r="D723" i="25" l="1"/>
  <c r="B723" i="25" s="1"/>
  <c r="H722" i="25"/>
  <c r="G722" i="25"/>
  <c r="J717" i="25"/>
  <c r="F717" i="25"/>
  <c r="I716" i="25"/>
  <c r="E717" i="25"/>
  <c r="K717" i="25"/>
  <c r="C717" i="25"/>
  <c r="J718" i="25" l="1"/>
  <c r="F718" i="25"/>
  <c r="D724" i="25"/>
  <c r="B724" i="25" s="1"/>
  <c r="H723" i="25"/>
  <c r="G723" i="25"/>
  <c r="E718" i="25"/>
  <c r="K718" i="25"/>
  <c r="C718" i="25"/>
  <c r="I717" i="25"/>
  <c r="D725" i="25" l="1"/>
  <c r="B725" i="25" s="1"/>
  <c r="H724" i="25"/>
  <c r="G724" i="25"/>
  <c r="J719" i="25"/>
  <c r="F719" i="25"/>
  <c r="I718" i="25"/>
  <c r="E719" i="25"/>
  <c r="K719" i="25"/>
  <c r="C719" i="25"/>
  <c r="I719" i="25"/>
  <c r="J720" i="25" l="1"/>
  <c r="F720" i="25"/>
  <c r="D726" i="25"/>
  <c r="B726" i="25" s="1"/>
  <c r="H725" i="25"/>
  <c r="G725" i="25"/>
  <c r="K720" i="25"/>
  <c r="C720" i="25"/>
  <c r="E720" i="25"/>
  <c r="D727" i="25" l="1"/>
  <c r="B727" i="25" s="1"/>
  <c r="H726" i="25"/>
  <c r="G726" i="25"/>
  <c r="J721" i="25"/>
  <c r="F721" i="25"/>
  <c r="C721" i="25"/>
  <c r="I721" i="25"/>
  <c r="K721" i="25"/>
  <c r="E721" i="25"/>
  <c r="I720" i="25"/>
  <c r="F722" i="25" l="1"/>
  <c r="J722" i="25"/>
  <c r="D728" i="25"/>
  <c r="B728" i="25" s="1"/>
  <c r="H727" i="25"/>
  <c r="G727" i="25"/>
  <c r="E722" i="25"/>
  <c r="K722" i="25"/>
  <c r="C722" i="25"/>
  <c r="I722" i="25"/>
  <c r="J723" i="25" l="1"/>
  <c r="F723" i="25"/>
  <c r="D729" i="25"/>
  <c r="B729" i="25" s="1"/>
  <c r="H728" i="25"/>
  <c r="G728" i="25"/>
  <c r="E723" i="25"/>
  <c r="K723" i="25"/>
  <c r="C723" i="25"/>
  <c r="J724" i="25" l="1"/>
  <c r="F724" i="25"/>
  <c r="D730" i="25"/>
  <c r="B730" i="25" s="1"/>
  <c r="H729" i="25"/>
  <c r="G729" i="25"/>
  <c r="C724" i="25"/>
  <c r="E724" i="25"/>
  <c r="K724" i="25"/>
  <c r="I723" i="25"/>
  <c r="D731" i="25" l="1"/>
  <c r="B731" i="25" s="1"/>
  <c r="H730" i="25"/>
  <c r="G730" i="25"/>
  <c r="J725" i="25"/>
  <c r="F725" i="25"/>
  <c r="I724" i="25"/>
  <c r="E725" i="25"/>
  <c r="C725" i="25"/>
  <c r="K725" i="25"/>
  <c r="I725" i="25"/>
  <c r="J726" i="25" l="1"/>
  <c r="F726" i="25"/>
  <c r="D732" i="25"/>
  <c r="B732" i="25" s="1"/>
  <c r="H731" i="25"/>
  <c r="G731" i="25"/>
  <c r="K726" i="25"/>
  <c r="I726" i="25"/>
  <c r="E726" i="25"/>
  <c r="C726" i="25"/>
  <c r="J727" i="25" l="1"/>
  <c r="F727" i="25"/>
  <c r="D733" i="25"/>
  <c r="B733" i="25" s="1"/>
  <c r="H732" i="25"/>
  <c r="G732" i="25"/>
  <c r="C727" i="25"/>
  <c r="E727" i="25"/>
  <c r="K727" i="25"/>
  <c r="D734" i="25" l="1"/>
  <c r="B734" i="25" s="1"/>
  <c r="H733" i="25"/>
  <c r="G733" i="25"/>
  <c r="F728" i="25"/>
  <c r="J728" i="25"/>
  <c r="I727" i="25"/>
  <c r="C728" i="25"/>
  <c r="K728" i="25"/>
  <c r="E728" i="25"/>
  <c r="J729" i="25" l="1"/>
  <c r="F729" i="25"/>
  <c r="D735" i="25"/>
  <c r="B735" i="25" s="1"/>
  <c r="H734" i="25"/>
  <c r="G734" i="25"/>
  <c r="I728" i="25"/>
  <c r="K729" i="25"/>
  <c r="C729" i="25"/>
  <c r="E729" i="25"/>
  <c r="D736" i="25" l="1"/>
  <c r="B736" i="25" s="1"/>
  <c r="H735" i="25"/>
  <c r="G735" i="25"/>
  <c r="J730" i="25"/>
  <c r="F730" i="25"/>
  <c r="I729" i="25"/>
  <c r="C730" i="25"/>
  <c r="K730" i="25"/>
  <c r="E730" i="25"/>
  <c r="J731" i="25" l="1"/>
  <c r="F731" i="25"/>
  <c r="D737" i="25"/>
  <c r="B737" i="25" s="1"/>
  <c r="H736" i="25"/>
  <c r="G736" i="25"/>
  <c r="I730" i="25"/>
  <c r="E731" i="25"/>
  <c r="K731" i="25"/>
  <c r="C731" i="25"/>
  <c r="J732" i="25" l="1"/>
  <c r="F732" i="25"/>
  <c r="D738" i="25"/>
  <c r="B738" i="25" s="1"/>
  <c r="H737" i="25"/>
  <c r="G737" i="25"/>
  <c r="C732" i="25"/>
  <c r="K732" i="25"/>
  <c r="E732" i="25"/>
  <c r="I731" i="25"/>
  <c r="J733" i="25" l="1"/>
  <c r="F733" i="25"/>
  <c r="D739" i="25"/>
  <c r="B739" i="25" s="1"/>
  <c r="H738" i="25"/>
  <c r="G738" i="25"/>
  <c r="E733" i="25"/>
  <c r="K733" i="25"/>
  <c r="C733" i="25"/>
  <c r="I733" i="25"/>
  <c r="I732" i="25"/>
  <c r="D740" i="25" l="1"/>
  <c r="B740" i="25" s="1"/>
  <c r="H739" i="25"/>
  <c r="G739" i="25"/>
  <c r="J734" i="25"/>
  <c r="F734" i="25"/>
  <c r="K734" i="25"/>
  <c r="E734" i="25"/>
  <c r="C734" i="25"/>
  <c r="J735" i="25" l="1"/>
  <c r="F735" i="25"/>
  <c r="D741" i="25"/>
  <c r="B741" i="25" s="1"/>
  <c r="H740" i="25"/>
  <c r="G740" i="25"/>
  <c r="I734" i="25"/>
  <c r="C735" i="25"/>
  <c r="E735" i="25"/>
  <c r="K735" i="25"/>
  <c r="D742" i="25" l="1"/>
  <c r="B742" i="25" s="1"/>
  <c r="H741" i="25"/>
  <c r="G741" i="25"/>
  <c r="F736" i="25"/>
  <c r="J736" i="25"/>
  <c r="I735" i="25"/>
  <c r="I736" i="25"/>
  <c r="E736" i="25"/>
  <c r="C736" i="25"/>
  <c r="K736" i="25"/>
  <c r="J737" i="25" l="1"/>
  <c r="F737" i="25"/>
  <c r="D743" i="25"/>
  <c r="B743" i="25" s="1"/>
  <c r="H742" i="25"/>
  <c r="G742" i="25"/>
  <c r="K737" i="25"/>
  <c r="E737" i="25"/>
  <c r="C737" i="25"/>
  <c r="D744" i="25" l="1"/>
  <c r="B744" i="25" s="1"/>
  <c r="H743" i="25"/>
  <c r="G743" i="25"/>
  <c r="J738" i="25"/>
  <c r="F738" i="25"/>
  <c r="I737" i="25"/>
  <c r="C738" i="25"/>
  <c r="K738" i="25"/>
  <c r="E738" i="25"/>
  <c r="J739" i="25" l="1"/>
  <c r="F739" i="25"/>
  <c r="D745" i="25"/>
  <c r="B745" i="25" s="1"/>
  <c r="H744" i="25"/>
  <c r="G744" i="25"/>
  <c r="I738" i="25"/>
  <c r="K739" i="25"/>
  <c r="E739" i="25"/>
  <c r="C739" i="25"/>
  <c r="J740" i="25" l="1"/>
  <c r="F740" i="25"/>
  <c r="D746" i="25"/>
  <c r="B746" i="25" s="1"/>
  <c r="H745" i="25"/>
  <c r="G745" i="25"/>
  <c r="I739" i="25"/>
  <c r="K740" i="25"/>
  <c r="C740" i="25"/>
  <c r="E740" i="25"/>
  <c r="D747" i="25" l="1"/>
  <c r="B747" i="25" s="1"/>
  <c r="H746" i="25"/>
  <c r="G746" i="25"/>
  <c r="J741" i="25"/>
  <c r="F741" i="25"/>
  <c r="C741" i="25"/>
  <c r="K741" i="25"/>
  <c r="E741" i="25"/>
  <c r="I740" i="25"/>
  <c r="J742" i="25" l="1"/>
  <c r="F742" i="25"/>
  <c r="D748" i="25"/>
  <c r="B748" i="25" s="1"/>
  <c r="H747" i="25"/>
  <c r="G747" i="25"/>
  <c r="I741" i="25"/>
  <c r="E742" i="25"/>
  <c r="K742" i="25"/>
  <c r="C742" i="25"/>
  <c r="D749" i="25" l="1"/>
  <c r="B749" i="25" s="1"/>
  <c r="H748" i="25"/>
  <c r="G748" i="25"/>
  <c r="J743" i="25"/>
  <c r="F743" i="25"/>
  <c r="I742" i="25"/>
  <c r="I743" i="25"/>
  <c r="K743" i="25"/>
  <c r="E743" i="25"/>
  <c r="C743" i="25"/>
  <c r="J744" i="25" l="1"/>
  <c r="F744" i="25"/>
  <c r="D750" i="25"/>
  <c r="B750" i="25" s="1"/>
  <c r="H749" i="25"/>
  <c r="G749" i="25"/>
  <c r="I744" i="25"/>
  <c r="E744" i="25"/>
  <c r="K744" i="25"/>
  <c r="C744" i="25"/>
  <c r="D751" i="25" l="1"/>
  <c r="B751" i="25" s="1"/>
  <c r="H750" i="25"/>
  <c r="G750" i="25"/>
  <c r="J745" i="25"/>
  <c r="F745" i="25"/>
  <c r="K745" i="25"/>
  <c r="E745" i="25"/>
  <c r="C745" i="25"/>
  <c r="J746" i="25" l="1"/>
  <c r="F746" i="25"/>
  <c r="D752" i="25"/>
  <c r="B752" i="25" s="1"/>
  <c r="H751" i="25"/>
  <c r="G751" i="25"/>
  <c r="E746" i="25"/>
  <c r="C746" i="25"/>
  <c r="K746" i="25"/>
  <c r="I745" i="25"/>
  <c r="F747" i="25" l="1"/>
  <c r="J747" i="25"/>
  <c r="D753" i="25"/>
  <c r="B753" i="25" s="1"/>
  <c r="H752" i="25"/>
  <c r="G752" i="25"/>
  <c r="I746" i="25"/>
  <c r="E747" i="25"/>
  <c r="K747" i="25"/>
  <c r="C747" i="25"/>
  <c r="D754" i="25" l="1"/>
  <c r="B754" i="25" s="1"/>
  <c r="H753" i="25"/>
  <c r="G753" i="25"/>
  <c r="J748" i="25"/>
  <c r="F748" i="25"/>
  <c r="I748" i="25"/>
  <c r="E748" i="25"/>
  <c r="K748" i="25"/>
  <c r="C748" i="25"/>
  <c r="I747" i="25"/>
  <c r="J749" i="25" l="1"/>
  <c r="F749" i="25"/>
  <c r="D755" i="25"/>
  <c r="B755" i="25" s="1"/>
  <c r="H754" i="25"/>
  <c r="G754" i="25"/>
  <c r="E749" i="25"/>
  <c r="C749" i="25"/>
  <c r="K749" i="25"/>
  <c r="F750" i="25" l="1"/>
  <c r="J750" i="25"/>
  <c r="D756" i="25"/>
  <c r="B756" i="25" s="1"/>
  <c r="H755" i="25"/>
  <c r="G755" i="25"/>
  <c r="E750" i="25"/>
  <c r="C750" i="25"/>
  <c r="K750" i="25"/>
  <c r="I749" i="25"/>
  <c r="J751" i="25" l="1"/>
  <c r="F751" i="25"/>
  <c r="D757" i="25"/>
  <c r="B757" i="25" s="1"/>
  <c r="H756" i="25"/>
  <c r="G756" i="25"/>
  <c r="I750" i="25"/>
  <c r="C751" i="25"/>
  <c r="E751" i="25"/>
  <c r="K751" i="25"/>
  <c r="D758" i="25" l="1"/>
  <c r="B758" i="25" s="1"/>
  <c r="H757" i="25"/>
  <c r="G757" i="25"/>
  <c r="F752" i="25"/>
  <c r="J752" i="25"/>
  <c r="E752" i="25"/>
  <c r="K752" i="25"/>
  <c r="C752" i="25"/>
  <c r="I751" i="25"/>
  <c r="J753" i="25" l="1"/>
  <c r="F753" i="25"/>
  <c r="D759" i="25"/>
  <c r="B759" i="25" s="1"/>
  <c r="H758" i="25"/>
  <c r="G758" i="25"/>
  <c r="I752" i="25"/>
  <c r="E753" i="25"/>
  <c r="C753" i="25"/>
  <c r="K753" i="25"/>
  <c r="D760" i="25" l="1"/>
  <c r="B760" i="25" s="1"/>
  <c r="H759" i="25"/>
  <c r="G759" i="25"/>
  <c r="F754" i="25"/>
  <c r="J754" i="25"/>
  <c r="I753" i="25"/>
  <c r="E754" i="25"/>
  <c r="C754" i="25"/>
  <c r="K754" i="25"/>
  <c r="I754" i="25"/>
  <c r="J755" i="25" l="1"/>
  <c r="F755" i="25"/>
  <c r="D761" i="25"/>
  <c r="B761" i="25" s="1"/>
  <c r="H760" i="25"/>
  <c r="G760" i="25"/>
  <c r="E755" i="25"/>
  <c r="K755" i="25"/>
  <c r="I755" i="25"/>
  <c r="C755" i="25"/>
  <c r="J756" i="25" l="1"/>
  <c r="F756" i="25"/>
  <c r="D762" i="25"/>
  <c r="B762" i="25" s="1"/>
  <c r="H761" i="25"/>
  <c r="G761" i="25"/>
  <c r="E756" i="25"/>
  <c r="K756" i="25"/>
  <c r="C756" i="25"/>
  <c r="J757" i="25" l="1"/>
  <c r="F757" i="25"/>
  <c r="D763" i="25"/>
  <c r="B763" i="25" s="1"/>
  <c r="H762" i="25"/>
  <c r="G762" i="25"/>
  <c r="I756" i="25"/>
  <c r="E757" i="25"/>
  <c r="K757" i="25"/>
  <c r="C757" i="25"/>
  <c r="J758" i="25" l="1"/>
  <c r="F758" i="25"/>
  <c r="D764" i="25"/>
  <c r="B764" i="25" s="1"/>
  <c r="H763" i="25"/>
  <c r="G763" i="25"/>
  <c r="I757" i="25"/>
  <c r="E758" i="25"/>
  <c r="K758" i="25"/>
  <c r="C758" i="25"/>
  <c r="I758" i="25"/>
  <c r="D765" i="25" l="1"/>
  <c r="B765" i="25" s="1"/>
  <c r="H764" i="25"/>
  <c r="G764" i="25"/>
  <c r="J759" i="25"/>
  <c r="F759" i="25"/>
  <c r="K759" i="25"/>
  <c r="C759" i="25"/>
  <c r="E759" i="25"/>
  <c r="J760" i="25" l="1"/>
  <c r="F760" i="25"/>
  <c r="D766" i="25"/>
  <c r="B766" i="25" s="1"/>
  <c r="H765" i="25"/>
  <c r="G765" i="25"/>
  <c r="I759" i="25"/>
  <c r="E760" i="25"/>
  <c r="C760" i="25"/>
  <c r="K760" i="25"/>
  <c r="F761" i="25" l="1"/>
  <c r="J761" i="25"/>
  <c r="D767" i="25"/>
  <c r="B767" i="25" s="1"/>
  <c r="H766" i="25"/>
  <c r="G766" i="25"/>
  <c r="I760" i="25"/>
  <c r="C761" i="25"/>
  <c r="K761" i="25"/>
  <c r="E761" i="25"/>
  <c r="J762" i="25" l="1"/>
  <c r="F762" i="25"/>
  <c r="D768" i="25"/>
  <c r="B768" i="25" s="1"/>
  <c r="H767" i="25"/>
  <c r="G767" i="25"/>
  <c r="I761" i="25"/>
  <c r="C762" i="25"/>
  <c r="K762" i="25"/>
  <c r="E762" i="25"/>
  <c r="D769" i="25" l="1"/>
  <c r="B769" i="25" s="1"/>
  <c r="H768" i="25"/>
  <c r="G768" i="25"/>
  <c r="J763" i="25"/>
  <c r="F763" i="25"/>
  <c r="I762" i="25"/>
  <c r="C763" i="25"/>
  <c r="K763" i="25"/>
  <c r="E763" i="25"/>
  <c r="J764" i="25" l="1"/>
  <c r="F764" i="25"/>
  <c r="D770" i="25"/>
  <c r="B770" i="25" s="1"/>
  <c r="H769" i="25"/>
  <c r="G769" i="25"/>
  <c r="I763" i="25"/>
  <c r="K764" i="25"/>
  <c r="E764" i="25"/>
  <c r="C764" i="25"/>
  <c r="J765" i="25" l="1"/>
  <c r="F765" i="25"/>
  <c r="D771" i="25"/>
  <c r="B771" i="25" s="1"/>
  <c r="H770" i="25"/>
  <c r="G770" i="25"/>
  <c r="I764" i="25"/>
  <c r="K765" i="25"/>
  <c r="E765" i="25"/>
  <c r="C765" i="25"/>
  <c r="J766" i="25" l="1"/>
  <c r="F766" i="25"/>
  <c r="D772" i="25"/>
  <c r="B772" i="25" s="1"/>
  <c r="H771" i="25"/>
  <c r="G771" i="25"/>
  <c r="I765" i="25"/>
  <c r="I766" i="25"/>
  <c r="K766" i="25"/>
  <c r="E766" i="25"/>
  <c r="C766" i="25"/>
  <c r="D773" i="25" l="1"/>
  <c r="B773" i="25" s="1"/>
  <c r="H772" i="25"/>
  <c r="G772" i="25"/>
  <c r="J767" i="25"/>
  <c r="F767" i="25"/>
  <c r="K767" i="25"/>
  <c r="C767" i="25"/>
  <c r="E767" i="25"/>
  <c r="J768" i="25" l="1"/>
  <c r="F768" i="25"/>
  <c r="D774" i="25"/>
  <c r="B774" i="25" s="1"/>
  <c r="H773" i="25"/>
  <c r="G773" i="25"/>
  <c r="I767" i="25"/>
  <c r="I768" i="25"/>
  <c r="C768" i="25"/>
  <c r="E768" i="25"/>
  <c r="K768" i="25"/>
  <c r="F769" i="25" l="1"/>
  <c r="J769" i="25"/>
  <c r="D775" i="25"/>
  <c r="B775" i="25" s="1"/>
  <c r="H774" i="25"/>
  <c r="G774" i="25"/>
  <c r="C769" i="25"/>
  <c r="E769" i="25"/>
  <c r="K769" i="25"/>
  <c r="J770" i="25" l="1"/>
  <c r="F770" i="25"/>
  <c r="D776" i="25"/>
  <c r="B776" i="25" s="1"/>
  <c r="H775" i="25"/>
  <c r="G775" i="25"/>
  <c r="C770" i="25"/>
  <c r="E770" i="25"/>
  <c r="K770" i="25"/>
  <c r="I769" i="25"/>
  <c r="D777" i="25" l="1"/>
  <c r="B777" i="25" s="1"/>
  <c r="H776" i="25"/>
  <c r="G776" i="25"/>
  <c r="J771" i="25"/>
  <c r="F771" i="25"/>
  <c r="I770" i="25"/>
  <c r="E771" i="25"/>
  <c r="C771" i="25"/>
  <c r="K771" i="25"/>
  <c r="J772" i="25" l="1"/>
  <c r="F772" i="25"/>
  <c r="D778" i="25"/>
  <c r="B778" i="25" s="1"/>
  <c r="H777" i="25"/>
  <c r="G777" i="25"/>
  <c r="I771" i="25"/>
  <c r="E772" i="25"/>
  <c r="K772" i="25"/>
  <c r="C772" i="25"/>
  <c r="J773" i="25" l="1"/>
  <c r="F773" i="25"/>
  <c r="D779" i="25"/>
  <c r="B779" i="25" s="1"/>
  <c r="H778" i="25"/>
  <c r="G778" i="25"/>
  <c r="I772" i="25"/>
  <c r="I773" i="25"/>
  <c r="E773" i="25"/>
  <c r="K773" i="25"/>
  <c r="C773" i="25"/>
  <c r="F774" i="25" l="1"/>
  <c r="J774" i="25"/>
  <c r="D780" i="25"/>
  <c r="B780" i="25" s="1"/>
  <c r="H779" i="25"/>
  <c r="G779" i="25"/>
  <c r="E774" i="25"/>
  <c r="I774" i="25"/>
  <c r="K774" i="25"/>
  <c r="C774" i="25"/>
  <c r="J775" i="25" l="1"/>
  <c r="F775" i="25"/>
  <c r="D781" i="25"/>
  <c r="B781" i="25" s="1"/>
  <c r="H780" i="25"/>
  <c r="G780" i="25"/>
  <c r="K775" i="25"/>
  <c r="E775" i="25"/>
  <c r="C775" i="25"/>
  <c r="F776" i="25" l="1"/>
  <c r="J776" i="25"/>
  <c r="D782" i="25"/>
  <c r="B782" i="25" s="1"/>
  <c r="H781" i="25"/>
  <c r="G781" i="25"/>
  <c r="I776" i="25"/>
  <c r="C776" i="25"/>
  <c r="K776" i="25"/>
  <c r="E776" i="25"/>
  <c r="I775" i="25"/>
  <c r="J777" i="25" l="1"/>
  <c r="F777" i="25"/>
  <c r="D783" i="25"/>
  <c r="B783" i="25" s="1"/>
  <c r="H782" i="25"/>
  <c r="G782" i="25"/>
  <c r="C777" i="25"/>
  <c r="K777" i="25"/>
  <c r="E777" i="25"/>
  <c r="J778" i="25" l="1"/>
  <c r="F778" i="25"/>
  <c r="D784" i="25"/>
  <c r="B784" i="25" s="1"/>
  <c r="H783" i="25"/>
  <c r="G783" i="25"/>
  <c r="I777" i="25"/>
  <c r="C778" i="25"/>
  <c r="I778" i="25"/>
  <c r="K778" i="25"/>
  <c r="E778" i="25"/>
  <c r="D785" i="25" l="1"/>
  <c r="B785" i="25" s="1"/>
  <c r="H784" i="25"/>
  <c r="G784" i="25"/>
  <c r="J779" i="25"/>
  <c r="F779" i="25"/>
  <c r="E779" i="25"/>
  <c r="C779" i="25"/>
  <c r="K779" i="25"/>
  <c r="J780" i="25" l="1"/>
  <c r="F780" i="25"/>
  <c r="D786" i="25"/>
  <c r="B786" i="25" s="1"/>
  <c r="H785" i="25"/>
  <c r="G785" i="25"/>
  <c r="I779" i="25"/>
  <c r="K780" i="25"/>
  <c r="E780" i="25"/>
  <c r="C780" i="25"/>
  <c r="F781" i="25" l="1"/>
  <c r="J781" i="25"/>
  <c r="D787" i="25"/>
  <c r="B787" i="25" s="1"/>
  <c r="H786" i="25"/>
  <c r="G786" i="25"/>
  <c r="K781" i="25"/>
  <c r="E781" i="25"/>
  <c r="C781" i="25"/>
  <c r="I780" i="25"/>
  <c r="F782" i="25" l="1"/>
  <c r="J782" i="25"/>
  <c r="D788" i="25"/>
  <c r="B788" i="25" s="1"/>
  <c r="H787" i="25"/>
  <c r="G787" i="25"/>
  <c r="K782" i="25"/>
  <c r="E782" i="25"/>
  <c r="C782" i="25"/>
  <c r="I781" i="25"/>
  <c r="J783" i="25" l="1"/>
  <c r="F783" i="25"/>
  <c r="D789" i="25"/>
  <c r="B789" i="25" s="1"/>
  <c r="H788" i="25"/>
  <c r="G788" i="25"/>
  <c r="K783" i="25"/>
  <c r="E783" i="25"/>
  <c r="C783" i="25"/>
  <c r="I782" i="25"/>
  <c r="D790" i="25" l="1"/>
  <c r="B790" i="25" s="1"/>
  <c r="H789" i="25"/>
  <c r="G789" i="25"/>
  <c r="F784" i="25"/>
  <c r="J784" i="25"/>
  <c r="I783" i="25"/>
  <c r="C784" i="25"/>
  <c r="E784" i="25"/>
  <c r="K784" i="25"/>
  <c r="J785" i="25" l="1"/>
  <c r="F785" i="25"/>
  <c r="D791" i="25"/>
  <c r="B791" i="25" s="1"/>
  <c r="H790" i="25"/>
  <c r="G790" i="25"/>
  <c r="I784" i="25"/>
  <c r="C785" i="25"/>
  <c r="E785" i="25"/>
  <c r="K785" i="25"/>
  <c r="D792" i="25" l="1"/>
  <c r="B792" i="25" s="1"/>
  <c r="H791" i="25"/>
  <c r="G791" i="25"/>
  <c r="J786" i="25"/>
  <c r="F786" i="25"/>
  <c r="I785" i="25"/>
  <c r="C786" i="25"/>
  <c r="E786" i="25"/>
  <c r="K786" i="25"/>
  <c r="J787" i="25" l="1"/>
  <c r="F787" i="25"/>
  <c r="D793" i="25"/>
  <c r="B793" i="25" s="1"/>
  <c r="H792" i="25"/>
  <c r="G792" i="25"/>
  <c r="I786" i="25"/>
  <c r="E787" i="25"/>
  <c r="C787" i="25"/>
  <c r="K787" i="25"/>
  <c r="D794" i="25" l="1"/>
  <c r="B794" i="25" s="1"/>
  <c r="H793" i="25"/>
  <c r="G793" i="25"/>
  <c r="J788" i="25"/>
  <c r="F788" i="25"/>
  <c r="I787" i="25"/>
  <c r="K788" i="25"/>
  <c r="I788" i="25"/>
  <c r="E788" i="25"/>
  <c r="C788" i="25"/>
  <c r="J789" i="25" l="1"/>
  <c r="F789" i="25"/>
  <c r="D795" i="25"/>
  <c r="B795" i="25" s="1"/>
  <c r="H794" i="25"/>
  <c r="G794" i="25"/>
  <c r="E789" i="25"/>
  <c r="K789" i="25"/>
  <c r="C789" i="25"/>
  <c r="J790" i="25" l="1"/>
  <c r="F790" i="25"/>
  <c r="D796" i="25"/>
  <c r="B796" i="25" s="1"/>
  <c r="H795" i="25"/>
  <c r="G795" i="25"/>
  <c r="I789" i="25"/>
  <c r="K790" i="25"/>
  <c r="C790" i="25"/>
  <c r="E790" i="25"/>
  <c r="J791" i="25" l="1"/>
  <c r="F791" i="25"/>
  <c r="D797" i="25"/>
  <c r="B797" i="25" s="1"/>
  <c r="H796" i="25"/>
  <c r="G796" i="25"/>
  <c r="E791" i="25"/>
  <c r="C791" i="25"/>
  <c r="I791" i="25"/>
  <c r="K791" i="25"/>
  <c r="I790" i="25"/>
  <c r="J792" i="25" l="1"/>
  <c r="F792" i="25"/>
  <c r="D798" i="25"/>
  <c r="B798" i="25" s="1"/>
  <c r="H797" i="25"/>
  <c r="G797" i="25"/>
  <c r="E792" i="25"/>
  <c r="C792" i="25"/>
  <c r="K792" i="25"/>
  <c r="D799" i="25" l="1"/>
  <c r="B799" i="25" s="1"/>
  <c r="H798" i="25"/>
  <c r="G798" i="25"/>
  <c r="J793" i="25"/>
  <c r="F793" i="25"/>
  <c r="I792" i="25"/>
  <c r="E793" i="25"/>
  <c r="K793" i="25"/>
  <c r="C793" i="25"/>
  <c r="I793" i="25"/>
  <c r="F794" i="25" l="1"/>
  <c r="J794" i="25"/>
  <c r="D800" i="25"/>
  <c r="B800" i="25" s="1"/>
  <c r="H799" i="25"/>
  <c r="G799" i="25"/>
  <c r="K794" i="25"/>
  <c r="C794" i="25"/>
  <c r="E794" i="25"/>
  <c r="J795" i="25" l="1"/>
  <c r="F795" i="25"/>
  <c r="D801" i="25"/>
  <c r="B801" i="25" s="1"/>
  <c r="H800" i="25"/>
  <c r="G800" i="25"/>
  <c r="I794" i="25"/>
  <c r="E795" i="25"/>
  <c r="K795" i="25"/>
  <c r="C795" i="25"/>
  <c r="J796" i="25" l="1"/>
  <c r="F796" i="25"/>
  <c r="D802" i="25"/>
  <c r="B802" i="25" s="1"/>
  <c r="H801" i="25"/>
  <c r="G801" i="25"/>
  <c r="I795" i="25"/>
  <c r="E796" i="25"/>
  <c r="K796" i="25"/>
  <c r="C796" i="25"/>
  <c r="I796" i="25"/>
  <c r="F797" i="25" l="1"/>
  <c r="J797" i="25"/>
  <c r="D803" i="25"/>
  <c r="B803" i="25" s="1"/>
  <c r="H802" i="25"/>
  <c r="G802" i="25"/>
  <c r="E797" i="25"/>
  <c r="K797" i="25"/>
  <c r="C797" i="25"/>
  <c r="F798" i="25" l="1"/>
  <c r="J798" i="25"/>
  <c r="D804" i="25"/>
  <c r="B804" i="25" s="1"/>
  <c r="H803" i="25"/>
  <c r="G803" i="25"/>
  <c r="I797" i="25"/>
  <c r="K798" i="25"/>
  <c r="C798" i="25"/>
  <c r="E798" i="25"/>
  <c r="J799" i="25" l="1"/>
  <c r="F799" i="25"/>
  <c r="D805" i="25"/>
  <c r="B805" i="25" s="1"/>
  <c r="H804" i="25"/>
  <c r="G804" i="25"/>
  <c r="I798" i="25"/>
  <c r="K799" i="25"/>
  <c r="C799" i="25"/>
  <c r="I799" i="25"/>
  <c r="E799" i="25"/>
  <c r="F800" i="25" l="1"/>
  <c r="J800" i="25"/>
  <c r="D806" i="25"/>
  <c r="B806" i="25" s="1"/>
  <c r="H805" i="25"/>
  <c r="G805" i="25"/>
  <c r="E800" i="25"/>
  <c r="K800" i="25"/>
  <c r="C800" i="25"/>
  <c r="D807" i="25" l="1"/>
  <c r="B807" i="25" s="1"/>
  <c r="H806" i="25"/>
  <c r="G806" i="25"/>
  <c r="F801" i="25"/>
  <c r="J801" i="25"/>
  <c r="E801" i="25"/>
  <c r="K801" i="25"/>
  <c r="C801" i="25"/>
  <c r="I800" i="25"/>
  <c r="J802" i="25" l="1"/>
  <c r="F802" i="25"/>
  <c r="D808" i="25"/>
  <c r="B808" i="25" s="1"/>
  <c r="H807" i="25"/>
  <c r="G807" i="25"/>
  <c r="I801" i="25"/>
  <c r="K802" i="25"/>
  <c r="C802" i="25"/>
  <c r="E802" i="25"/>
  <c r="F803" i="25" l="1"/>
  <c r="J803" i="25"/>
  <c r="D809" i="25"/>
  <c r="B809" i="25" s="1"/>
  <c r="H808" i="25"/>
  <c r="G808" i="25"/>
  <c r="I802" i="25"/>
  <c r="C803" i="25"/>
  <c r="K803" i="25"/>
  <c r="E803" i="25"/>
  <c r="I803" i="25"/>
  <c r="J804" i="25" l="1"/>
  <c r="F804" i="25"/>
  <c r="D810" i="25"/>
  <c r="B810" i="25" s="1"/>
  <c r="H809" i="25"/>
  <c r="G809" i="25"/>
  <c r="E804" i="25"/>
  <c r="C804" i="25"/>
  <c r="K804" i="25"/>
  <c r="D811" i="25" l="1"/>
  <c r="B811" i="25" s="1"/>
  <c r="H810" i="25"/>
  <c r="G810" i="25"/>
  <c r="J805" i="25"/>
  <c r="F805" i="25"/>
  <c r="I804" i="25"/>
  <c r="E805" i="25"/>
  <c r="K805" i="25"/>
  <c r="C805" i="25"/>
  <c r="I805" i="25"/>
  <c r="F806" i="25" l="1"/>
  <c r="J806" i="25"/>
  <c r="D812" i="25"/>
  <c r="B812" i="25" s="1"/>
  <c r="H811" i="25"/>
  <c r="G811" i="25"/>
  <c r="K806" i="25"/>
  <c r="C806" i="25"/>
  <c r="E806" i="25"/>
  <c r="J807" i="25" l="1"/>
  <c r="F807" i="25"/>
  <c r="D813" i="25"/>
  <c r="B813" i="25" s="1"/>
  <c r="H812" i="25"/>
  <c r="G812" i="25"/>
  <c r="E807" i="25"/>
  <c r="C807" i="25"/>
  <c r="I807" i="25"/>
  <c r="K807" i="25"/>
  <c r="I806" i="25"/>
  <c r="D814" i="25" l="1"/>
  <c r="B814" i="25" s="1"/>
  <c r="H813" i="25"/>
  <c r="G813" i="25"/>
  <c r="F808" i="25"/>
  <c r="J808" i="25"/>
  <c r="E808" i="25"/>
  <c r="C808" i="25"/>
  <c r="I808" i="25"/>
  <c r="K808" i="25"/>
  <c r="J809" i="25" l="1"/>
  <c r="F809" i="25"/>
  <c r="D815" i="25"/>
  <c r="B815" i="25" s="1"/>
  <c r="H814" i="25"/>
  <c r="G814" i="25"/>
  <c r="E809" i="25"/>
  <c r="K809" i="25"/>
  <c r="C809" i="25"/>
  <c r="D816" i="25" l="1"/>
  <c r="B816" i="25" s="1"/>
  <c r="H815" i="25"/>
  <c r="G815" i="25"/>
  <c r="J810" i="25"/>
  <c r="F810" i="25"/>
  <c r="K810" i="25"/>
  <c r="C810" i="25"/>
  <c r="E810" i="25"/>
  <c r="I809" i="25"/>
  <c r="J811" i="25" l="1"/>
  <c r="F811" i="25"/>
  <c r="D817" i="25"/>
  <c r="B817" i="25" s="1"/>
  <c r="H816" i="25"/>
  <c r="G816" i="25"/>
  <c r="E811" i="25"/>
  <c r="C811" i="25"/>
  <c r="I811" i="25"/>
  <c r="K811" i="25"/>
  <c r="I810" i="25"/>
  <c r="D818" i="25" l="1"/>
  <c r="B818" i="25" s="1"/>
  <c r="H817" i="25"/>
  <c r="G817" i="25"/>
  <c r="J812" i="25"/>
  <c r="F812" i="25"/>
  <c r="E812" i="25"/>
  <c r="K812" i="25"/>
  <c r="C812" i="25"/>
  <c r="J813" i="25" l="1"/>
  <c r="F813" i="25"/>
  <c r="D819" i="25"/>
  <c r="B819" i="25" s="1"/>
  <c r="H818" i="25"/>
  <c r="G818" i="25"/>
  <c r="E813" i="25"/>
  <c r="K813" i="25"/>
  <c r="C813" i="25"/>
  <c r="I812" i="25"/>
  <c r="J814" i="25" l="1"/>
  <c r="F814" i="25"/>
  <c r="D820" i="25"/>
  <c r="B820" i="25" s="1"/>
  <c r="H819" i="25"/>
  <c r="G819" i="25"/>
  <c r="K814" i="25"/>
  <c r="C814" i="25"/>
  <c r="E814" i="25"/>
  <c r="I813" i="25"/>
  <c r="D821" i="25" l="1"/>
  <c r="B821" i="25" s="1"/>
  <c r="H820" i="25"/>
  <c r="G820" i="25"/>
  <c r="J815" i="25"/>
  <c r="F815" i="25"/>
  <c r="K815" i="25"/>
  <c r="E815" i="25"/>
  <c r="C815" i="25"/>
  <c r="I815" i="25"/>
  <c r="I814" i="25"/>
  <c r="F816" i="25" l="1"/>
  <c r="J816" i="25"/>
  <c r="D822" i="25"/>
  <c r="B822" i="25" s="1"/>
  <c r="H821" i="25"/>
  <c r="G821" i="25"/>
  <c r="E816" i="25"/>
  <c r="K816" i="25"/>
  <c r="C816" i="25"/>
  <c r="J817" i="25" l="1"/>
  <c r="F817" i="25"/>
  <c r="D823" i="25"/>
  <c r="B823" i="25" s="1"/>
  <c r="H822" i="25"/>
  <c r="G822" i="25"/>
  <c r="I816" i="25"/>
  <c r="E817" i="25"/>
  <c r="K817" i="25"/>
  <c r="C817" i="25"/>
  <c r="F818" i="25" l="1"/>
  <c r="J818" i="25"/>
  <c r="D824" i="25"/>
  <c r="B824" i="25" s="1"/>
  <c r="H823" i="25"/>
  <c r="G823" i="25"/>
  <c r="I817" i="25"/>
  <c r="K818" i="25"/>
  <c r="C818" i="25"/>
  <c r="E818" i="25"/>
  <c r="J819" i="25" l="1"/>
  <c r="F819" i="25"/>
  <c r="D825" i="25"/>
  <c r="B825" i="25" s="1"/>
  <c r="H824" i="25"/>
  <c r="G824" i="25"/>
  <c r="I818" i="25"/>
  <c r="C819" i="25"/>
  <c r="K819" i="25"/>
  <c r="I819" i="25"/>
  <c r="E819" i="25"/>
  <c r="J820" i="25" l="1"/>
  <c r="F820" i="25"/>
  <c r="D826" i="25"/>
  <c r="B826" i="25" s="1"/>
  <c r="H825" i="25"/>
  <c r="G825" i="25"/>
  <c r="E820" i="25"/>
  <c r="C820" i="25"/>
  <c r="K820" i="25"/>
  <c r="I820" i="25"/>
  <c r="D827" i="25" l="1"/>
  <c r="B827" i="25" s="1"/>
  <c r="H826" i="25"/>
  <c r="G826" i="25"/>
  <c r="J821" i="25"/>
  <c r="F821" i="25"/>
  <c r="E821" i="25"/>
  <c r="K821" i="25"/>
  <c r="C821" i="25"/>
  <c r="J822" i="25" l="1"/>
  <c r="F822" i="25"/>
  <c r="D828" i="25"/>
  <c r="B828" i="25" s="1"/>
  <c r="H827" i="25"/>
  <c r="G827" i="25"/>
  <c r="I821" i="25"/>
  <c r="K822" i="25"/>
  <c r="C822" i="25"/>
  <c r="E822" i="25"/>
  <c r="J823" i="25" l="1"/>
  <c r="F823" i="25"/>
  <c r="D829" i="25"/>
  <c r="B829" i="25" s="1"/>
  <c r="H828" i="25"/>
  <c r="G828" i="25"/>
  <c r="I822" i="25"/>
  <c r="E823" i="25"/>
  <c r="C823" i="25"/>
  <c r="K823" i="25"/>
  <c r="I823" i="25"/>
  <c r="J824" i="25" l="1"/>
  <c r="F824" i="25"/>
  <c r="D830" i="25"/>
  <c r="B830" i="25" s="1"/>
  <c r="H829" i="25"/>
  <c r="G829" i="25"/>
  <c r="E824" i="25"/>
  <c r="C824" i="25"/>
  <c r="K824" i="25"/>
  <c r="D831" i="25" l="1"/>
  <c r="B831" i="25" s="1"/>
  <c r="H830" i="25"/>
  <c r="G830" i="25"/>
  <c r="J825" i="25"/>
  <c r="F825" i="25"/>
  <c r="E825" i="25"/>
  <c r="K825" i="25"/>
  <c r="C825" i="25"/>
  <c r="I824" i="25"/>
  <c r="J826" i="25" l="1"/>
  <c r="F826" i="25"/>
  <c r="D832" i="25"/>
  <c r="B832" i="25" s="1"/>
  <c r="H831" i="25"/>
  <c r="G831" i="25"/>
  <c r="I825" i="25"/>
  <c r="K826" i="25"/>
  <c r="C826" i="25"/>
  <c r="E826" i="25"/>
  <c r="J827" i="25" l="1"/>
  <c r="F827" i="25"/>
  <c r="D833" i="25"/>
  <c r="B833" i="25" s="1"/>
  <c r="H832" i="25"/>
  <c r="G832" i="25"/>
  <c r="I826" i="25"/>
  <c r="E827" i="25"/>
  <c r="C827" i="25"/>
  <c r="I827" i="25"/>
  <c r="K827" i="25"/>
  <c r="J828" i="25" l="1"/>
  <c r="F828" i="25"/>
  <c r="D834" i="25"/>
  <c r="B834" i="25" s="1"/>
  <c r="H833" i="25"/>
  <c r="G833" i="25"/>
  <c r="E828" i="25"/>
  <c r="C828" i="25"/>
  <c r="K828" i="25"/>
  <c r="F829" i="25" l="1"/>
  <c r="J829" i="25"/>
  <c r="D835" i="25"/>
  <c r="B835" i="25" s="1"/>
  <c r="H834" i="25"/>
  <c r="G834" i="25"/>
  <c r="I828" i="25"/>
  <c r="E829" i="25"/>
  <c r="K829" i="25"/>
  <c r="C829" i="25"/>
  <c r="J830" i="25" l="1"/>
  <c r="F830" i="25"/>
  <c r="D836" i="25"/>
  <c r="B836" i="25" s="1"/>
  <c r="H835" i="25"/>
  <c r="G835" i="25"/>
  <c r="I829" i="25"/>
  <c r="K830" i="25"/>
  <c r="C830" i="25"/>
  <c r="E830" i="25"/>
  <c r="J831" i="25" l="1"/>
  <c r="F831" i="25"/>
  <c r="D837" i="25"/>
  <c r="B837" i="25" s="1"/>
  <c r="H836" i="25"/>
  <c r="G836" i="25"/>
  <c r="I830" i="25"/>
  <c r="K831" i="25"/>
  <c r="C831" i="25"/>
  <c r="E831" i="25"/>
  <c r="F832" i="25" l="1"/>
  <c r="J832" i="25"/>
  <c r="D838" i="25"/>
  <c r="B838" i="25" s="1"/>
  <c r="H837" i="25"/>
  <c r="G837" i="25"/>
  <c r="I831" i="25"/>
  <c r="K832" i="25"/>
  <c r="E832" i="25"/>
  <c r="C832" i="25"/>
  <c r="F833" i="25" l="1"/>
  <c r="J833" i="25"/>
  <c r="D839" i="25"/>
  <c r="B839" i="25" s="1"/>
  <c r="H838" i="25"/>
  <c r="G838" i="25"/>
  <c r="I832" i="25"/>
  <c r="E833" i="25"/>
  <c r="C833" i="25"/>
  <c r="K833" i="25"/>
  <c r="J834" i="25" l="1"/>
  <c r="F834" i="25"/>
  <c r="D840" i="25"/>
  <c r="B840" i="25" s="1"/>
  <c r="H839" i="25"/>
  <c r="G839" i="25"/>
  <c r="E834" i="25"/>
  <c r="I834" i="25"/>
  <c r="C834" i="25"/>
  <c r="K834" i="25"/>
  <c r="I833" i="25"/>
  <c r="J835" i="25" l="1"/>
  <c r="F835" i="25"/>
  <c r="D841" i="25"/>
  <c r="B841" i="25" s="1"/>
  <c r="H840" i="25"/>
  <c r="G840" i="25"/>
  <c r="K835" i="25"/>
  <c r="C835" i="25"/>
  <c r="E835" i="25"/>
  <c r="J836" i="25" l="1"/>
  <c r="F836" i="25"/>
  <c r="D842" i="25"/>
  <c r="B842" i="25" s="1"/>
  <c r="H841" i="25"/>
  <c r="G841" i="25"/>
  <c r="I835" i="25"/>
  <c r="E836" i="25"/>
  <c r="C836" i="25"/>
  <c r="K836" i="25"/>
  <c r="D843" i="25" l="1"/>
  <c r="B843" i="25" s="1"/>
  <c r="H842" i="25"/>
  <c r="G842" i="25"/>
  <c r="J837" i="25"/>
  <c r="F837" i="25"/>
  <c r="I836" i="25"/>
  <c r="K837" i="25"/>
  <c r="E837" i="25"/>
  <c r="C837" i="25"/>
  <c r="J838" i="25" l="1"/>
  <c r="F838" i="25"/>
  <c r="D844" i="25"/>
  <c r="B844" i="25" s="1"/>
  <c r="H843" i="25"/>
  <c r="G843" i="25"/>
  <c r="E838" i="25"/>
  <c r="C838" i="25"/>
  <c r="K838" i="25"/>
  <c r="I837" i="25"/>
  <c r="J839" i="25" l="1"/>
  <c r="F839" i="25"/>
  <c r="D845" i="25"/>
  <c r="B845" i="25" s="1"/>
  <c r="H844" i="25"/>
  <c r="G844" i="25"/>
  <c r="I838" i="25"/>
  <c r="K839" i="25"/>
  <c r="C839" i="25"/>
  <c r="I839" i="25"/>
  <c r="E839" i="25"/>
  <c r="J840" i="25" l="1"/>
  <c r="F840" i="25"/>
  <c r="D846" i="25"/>
  <c r="B846" i="25" s="1"/>
  <c r="H845" i="25"/>
  <c r="G845" i="25"/>
  <c r="K840" i="25"/>
  <c r="C840" i="25"/>
  <c r="E840" i="25"/>
  <c r="D847" i="25" l="1"/>
  <c r="B847" i="25" s="1"/>
  <c r="H846" i="25"/>
  <c r="G846" i="25"/>
  <c r="J841" i="25"/>
  <c r="F841" i="25"/>
  <c r="K841" i="25"/>
  <c r="E841" i="25"/>
  <c r="I841" i="25"/>
  <c r="C841" i="25"/>
  <c r="I840" i="25"/>
  <c r="J842" i="25" l="1"/>
  <c r="F842" i="25"/>
  <c r="D848" i="25"/>
  <c r="B848" i="25" s="1"/>
  <c r="H847" i="25"/>
  <c r="G847" i="25"/>
  <c r="E842" i="25"/>
  <c r="K842" i="25"/>
  <c r="C842" i="25"/>
  <c r="I842" i="25"/>
  <c r="D849" i="25" l="1"/>
  <c r="B849" i="25" s="1"/>
  <c r="H848" i="25"/>
  <c r="G848" i="25"/>
  <c r="J843" i="25"/>
  <c r="F843" i="25"/>
  <c r="K843" i="25"/>
  <c r="C843" i="25"/>
  <c r="E843" i="25"/>
  <c r="J844" i="25" l="1"/>
  <c r="F844" i="25"/>
  <c r="D850" i="25"/>
  <c r="B850" i="25" s="1"/>
  <c r="H849" i="25"/>
  <c r="G849" i="25"/>
  <c r="I843" i="25"/>
  <c r="K844" i="25"/>
  <c r="E844" i="25"/>
  <c r="C844" i="25"/>
  <c r="I844" i="25"/>
  <c r="J845" i="25" l="1"/>
  <c r="F845" i="25"/>
  <c r="D851" i="25"/>
  <c r="B851" i="25" s="1"/>
  <c r="H850" i="25"/>
  <c r="G850" i="25"/>
  <c r="E845" i="25"/>
  <c r="C845" i="25"/>
  <c r="K845" i="25"/>
  <c r="D852" i="25" l="1"/>
  <c r="B852" i="25" s="1"/>
  <c r="H851" i="25"/>
  <c r="G851" i="25"/>
  <c r="J846" i="25"/>
  <c r="F846" i="25"/>
  <c r="E846" i="25"/>
  <c r="K846" i="25"/>
  <c r="C846" i="25"/>
  <c r="I845" i="25"/>
  <c r="J847" i="25" l="1"/>
  <c r="F847" i="25"/>
  <c r="D853" i="25"/>
  <c r="B853" i="25" s="1"/>
  <c r="H852" i="25"/>
  <c r="G852" i="25"/>
  <c r="I846" i="25"/>
  <c r="E847" i="25"/>
  <c r="K847" i="25"/>
  <c r="C847" i="25"/>
  <c r="I847" i="25"/>
  <c r="D854" i="25" l="1"/>
  <c r="B854" i="25" s="1"/>
  <c r="H853" i="25"/>
  <c r="G853" i="25"/>
  <c r="F848" i="25"/>
  <c r="J848" i="25"/>
  <c r="K848" i="25"/>
  <c r="C848" i="25"/>
  <c r="E848" i="25"/>
  <c r="I848" i="25"/>
  <c r="F849" i="25" l="1"/>
  <c r="J849" i="25"/>
  <c r="D855" i="25"/>
  <c r="B855" i="25" s="1"/>
  <c r="H854" i="25"/>
  <c r="G854" i="25"/>
  <c r="K849" i="25"/>
  <c r="E849" i="25"/>
  <c r="I849" i="25"/>
  <c r="C849" i="25"/>
  <c r="J850" i="25" l="1"/>
  <c r="F850" i="25"/>
  <c r="D856" i="25"/>
  <c r="B856" i="25" s="1"/>
  <c r="H855" i="25"/>
  <c r="G855" i="25"/>
  <c r="E850" i="25"/>
  <c r="K850" i="25"/>
  <c r="C850" i="25"/>
  <c r="D857" i="25" l="1"/>
  <c r="B857" i="25" s="1"/>
  <c r="H856" i="25"/>
  <c r="G856" i="25"/>
  <c r="J851" i="25"/>
  <c r="F851" i="25"/>
  <c r="I850" i="25"/>
  <c r="E851" i="25"/>
  <c r="K851" i="25"/>
  <c r="C851" i="25"/>
  <c r="I851" i="25"/>
  <c r="J852" i="25" l="1"/>
  <c r="F852" i="25"/>
  <c r="D858" i="25"/>
  <c r="B858" i="25" s="1"/>
  <c r="H857" i="25"/>
  <c r="G857" i="25"/>
  <c r="K852" i="25"/>
  <c r="C852" i="25"/>
  <c r="E852" i="25"/>
  <c r="J853" i="25" l="1"/>
  <c r="F853" i="25"/>
  <c r="D859" i="25"/>
  <c r="B859" i="25" s="1"/>
  <c r="H858" i="25"/>
  <c r="G858" i="25"/>
  <c r="I852" i="25"/>
  <c r="C853" i="25"/>
  <c r="K853" i="25"/>
  <c r="I853" i="25"/>
  <c r="E853" i="25"/>
  <c r="J854" i="25" l="1"/>
  <c r="F854" i="25"/>
  <c r="D860" i="25"/>
  <c r="B860" i="25" s="1"/>
  <c r="H859" i="25"/>
  <c r="G859" i="25"/>
  <c r="E854" i="25"/>
  <c r="C854" i="25"/>
  <c r="K854" i="25"/>
  <c r="D861" i="25" l="1"/>
  <c r="B861" i="25" s="1"/>
  <c r="H860" i="25"/>
  <c r="G860" i="25"/>
  <c r="J855" i="25"/>
  <c r="F855" i="25"/>
  <c r="E855" i="25"/>
  <c r="K855" i="25"/>
  <c r="C855" i="25"/>
  <c r="I855" i="25"/>
  <c r="I854" i="25"/>
  <c r="J856" i="25" l="1"/>
  <c r="F856" i="25"/>
  <c r="D862" i="25"/>
  <c r="B862" i="25" s="1"/>
  <c r="H861" i="25"/>
  <c r="G861" i="25"/>
  <c r="K856" i="25"/>
  <c r="C856" i="25"/>
  <c r="E856" i="25"/>
  <c r="D863" i="25" l="1"/>
  <c r="B863" i="25" s="1"/>
  <c r="H862" i="25"/>
  <c r="G862" i="25"/>
  <c r="F857" i="25"/>
  <c r="J857" i="25"/>
  <c r="I856" i="25"/>
  <c r="E857" i="25"/>
  <c r="C857" i="25"/>
  <c r="I857" i="25"/>
  <c r="K857" i="25"/>
  <c r="J858" i="25" l="1"/>
  <c r="F858" i="25"/>
  <c r="D864" i="25"/>
  <c r="B864" i="25" s="1"/>
  <c r="H863" i="25"/>
  <c r="G863" i="25"/>
  <c r="E858" i="25"/>
  <c r="C858" i="25"/>
  <c r="K858" i="25"/>
  <c r="D865" i="25" l="1"/>
  <c r="B865" i="25" s="1"/>
  <c r="H864" i="25"/>
  <c r="G864" i="25"/>
  <c r="J859" i="25"/>
  <c r="F859" i="25"/>
  <c r="E859" i="25"/>
  <c r="K859" i="25"/>
  <c r="C859" i="25"/>
  <c r="I858" i="25"/>
  <c r="J860" i="25" l="1"/>
  <c r="F860" i="25"/>
  <c r="D866" i="25"/>
  <c r="B866" i="25" s="1"/>
  <c r="H865" i="25"/>
  <c r="G865" i="25"/>
  <c r="I859" i="25"/>
  <c r="K860" i="25"/>
  <c r="C860" i="25"/>
  <c r="E860" i="25"/>
  <c r="D867" i="25" l="1"/>
  <c r="B867" i="25" s="1"/>
  <c r="H866" i="25"/>
  <c r="G866" i="25"/>
  <c r="J861" i="25"/>
  <c r="F861" i="25"/>
  <c r="I860" i="25"/>
  <c r="E861" i="25"/>
  <c r="C861" i="25"/>
  <c r="K861" i="25"/>
  <c r="J862" i="25" l="1"/>
  <c r="F862" i="25"/>
  <c r="D868" i="25"/>
  <c r="B868" i="25" s="1"/>
  <c r="H867" i="25"/>
  <c r="G867" i="25"/>
  <c r="E862" i="25"/>
  <c r="I862" i="25"/>
  <c r="C862" i="25"/>
  <c r="K862" i="25"/>
  <c r="I861" i="25"/>
  <c r="F863" i="25" l="1"/>
  <c r="J863" i="25"/>
  <c r="D869" i="25"/>
  <c r="B869" i="25" s="1"/>
  <c r="H868" i="25"/>
  <c r="G868" i="25"/>
  <c r="E863" i="25"/>
  <c r="K863" i="25"/>
  <c r="C863" i="25"/>
  <c r="J864" i="25" l="1"/>
  <c r="F864" i="25"/>
  <c r="D870" i="25"/>
  <c r="B870" i="25" s="1"/>
  <c r="H869" i="25"/>
  <c r="G869" i="25"/>
  <c r="I863" i="25"/>
  <c r="K864" i="25"/>
  <c r="C864" i="25"/>
  <c r="E864" i="25"/>
  <c r="J865" i="25" l="1"/>
  <c r="F865" i="25"/>
  <c r="D871" i="25"/>
  <c r="B871" i="25" s="1"/>
  <c r="H870" i="25"/>
  <c r="G870" i="25"/>
  <c r="I864" i="25"/>
  <c r="K865" i="25"/>
  <c r="E865" i="25"/>
  <c r="C865" i="25"/>
  <c r="D872" i="25" l="1"/>
  <c r="B872" i="25" s="1"/>
  <c r="H871" i="25"/>
  <c r="G871" i="25"/>
  <c r="J866" i="25"/>
  <c r="F866" i="25"/>
  <c r="I865" i="25"/>
  <c r="E866" i="25"/>
  <c r="K866" i="25"/>
  <c r="C866" i="25"/>
  <c r="J867" i="25" l="1"/>
  <c r="F867" i="25"/>
  <c r="D873" i="25"/>
  <c r="B873" i="25" s="1"/>
  <c r="H872" i="25"/>
  <c r="G872" i="25"/>
  <c r="I866" i="25"/>
  <c r="E867" i="25"/>
  <c r="K867" i="25"/>
  <c r="C867" i="25"/>
  <c r="I867" i="25"/>
  <c r="J868" i="25" l="1"/>
  <c r="F868" i="25"/>
  <c r="D874" i="25"/>
  <c r="B874" i="25" s="1"/>
  <c r="H873" i="25"/>
  <c r="G873" i="25"/>
  <c r="K868" i="25"/>
  <c r="C868" i="25"/>
  <c r="E868" i="25"/>
  <c r="D875" i="25" l="1"/>
  <c r="B875" i="25" s="1"/>
  <c r="H874" i="25"/>
  <c r="G874" i="25"/>
  <c r="F869" i="25"/>
  <c r="J869" i="25"/>
  <c r="I868" i="25"/>
  <c r="C869" i="25"/>
  <c r="K869" i="25"/>
  <c r="E869" i="25"/>
  <c r="J870" i="25" l="1"/>
  <c r="F870" i="25"/>
  <c r="D876" i="25"/>
  <c r="B876" i="25" s="1"/>
  <c r="H875" i="25"/>
  <c r="G875" i="25"/>
  <c r="I869" i="25"/>
  <c r="E870" i="25"/>
  <c r="C870" i="25"/>
  <c r="K870" i="25"/>
  <c r="I870" i="25"/>
  <c r="D877" i="25" l="1"/>
  <c r="B877" i="25" s="1"/>
  <c r="H876" i="25"/>
  <c r="G876" i="25"/>
  <c r="J871" i="25"/>
  <c r="F871" i="25"/>
  <c r="E871" i="25"/>
  <c r="K871" i="25"/>
  <c r="C871" i="25"/>
  <c r="I871" i="25"/>
  <c r="J872" i="25" l="1"/>
  <c r="F872" i="25"/>
  <c r="D878" i="25"/>
  <c r="B878" i="25" s="1"/>
  <c r="H877" i="25"/>
  <c r="G877" i="25"/>
  <c r="K872" i="25"/>
  <c r="C872" i="25"/>
  <c r="E872" i="25"/>
  <c r="F873" i="25" l="1"/>
  <c r="J873" i="25"/>
  <c r="D879" i="25"/>
  <c r="B879" i="25" s="1"/>
  <c r="H878" i="25"/>
  <c r="G878" i="25"/>
  <c r="I872" i="25"/>
  <c r="E873" i="25"/>
  <c r="C873" i="25"/>
  <c r="K873" i="25"/>
  <c r="J874" i="25" l="1"/>
  <c r="F874" i="25"/>
  <c r="D880" i="25"/>
  <c r="B880" i="25" s="1"/>
  <c r="H879" i="25"/>
  <c r="G879" i="25"/>
  <c r="I873" i="25"/>
  <c r="E874" i="25"/>
  <c r="C874" i="25"/>
  <c r="I874" i="25"/>
  <c r="K874" i="25"/>
  <c r="J875" i="25" l="1"/>
  <c r="F875" i="25"/>
  <c r="D881" i="25"/>
  <c r="B881" i="25" s="1"/>
  <c r="H880" i="25"/>
  <c r="G880" i="25"/>
  <c r="E875" i="25"/>
  <c r="K875" i="25"/>
  <c r="C875" i="25"/>
  <c r="J876" i="25" l="1"/>
  <c r="F876" i="25"/>
  <c r="D882" i="25"/>
  <c r="B882" i="25" s="1"/>
  <c r="H881" i="25"/>
  <c r="G881" i="25"/>
  <c r="I875" i="25"/>
  <c r="K876" i="25"/>
  <c r="C876" i="25"/>
  <c r="E876" i="25"/>
  <c r="J877" i="25" l="1"/>
  <c r="F877" i="25"/>
  <c r="D883" i="25"/>
  <c r="B883" i="25" s="1"/>
  <c r="H882" i="25"/>
  <c r="G882" i="25"/>
  <c r="I876" i="25"/>
  <c r="E877" i="25"/>
  <c r="I877" i="25"/>
  <c r="K877" i="25"/>
  <c r="C877" i="25"/>
  <c r="F878" i="25" l="1"/>
  <c r="J878" i="25"/>
  <c r="D884" i="25"/>
  <c r="B884" i="25" s="1"/>
  <c r="H883" i="25"/>
  <c r="G883" i="25"/>
  <c r="E878" i="25"/>
  <c r="C878" i="25"/>
  <c r="I878" i="25"/>
  <c r="K878" i="25"/>
  <c r="F879" i="25" l="1"/>
  <c r="J879" i="25"/>
  <c r="D885" i="25"/>
  <c r="B885" i="25" s="1"/>
  <c r="H884" i="25"/>
  <c r="G884" i="25"/>
  <c r="E879" i="25"/>
  <c r="K879" i="25"/>
  <c r="C879" i="25"/>
  <c r="I879" i="25"/>
  <c r="F880" i="25" l="1"/>
  <c r="J880" i="25"/>
  <c r="D886" i="25"/>
  <c r="B886" i="25" s="1"/>
  <c r="H885" i="25"/>
  <c r="G885" i="25"/>
  <c r="K880" i="25"/>
  <c r="C880" i="25"/>
  <c r="E880" i="25"/>
  <c r="D887" i="25" l="1"/>
  <c r="B887" i="25" s="1"/>
  <c r="H886" i="25"/>
  <c r="G886" i="25"/>
  <c r="J881" i="25"/>
  <c r="F881" i="25"/>
  <c r="I880" i="25"/>
  <c r="K881" i="25"/>
  <c r="C881" i="25"/>
  <c r="E881" i="25"/>
  <c r="J882" i="25" l="1"/>
  <c r="F882" i="25"/>
  <c r="D888" i="25"/>
  <c r="B888" i="25" s="1"/>
  <c r="H887" i="25"/>
  <c r="G887" i="25"/>
  <c r="E882" i="25"/>
  <c r="K882" i="25"/>
  <c r="C882" i="25"/>
  <c r="I881" i="25"/>
  <c r="J883" i="25" l="1"/>
  <c r="F883" i="25"/>
  <c r="D889" i="25"/>
  <c r="B889" i="25" s="1"/>
  <c r="H888" i="25"/>
  <c r="G888" i="25"/>
  <c r="I882" i="25"/>
  <c r="E883" i="25"/>
  <c r="K883" i="25"/>
  <c r="C883" i="25"/>
  <c r="J884" i="25" l="1"/>
  <c r="F884" i="25"/>
  <c r="D890" i="25"/>
  <c r="B890" i="25" s="1"/>
  <c r="H889" i="25"/>
  <c r="G889" i="25"/>
  <c r="K884" i="25"/>
  <c r="C884" i="25"/>
  <c r="E884" i="25"/>
  <c r="I883" i="25"/>
  <c r="F885" i="25" l="1"/>
  <c r="J885" i="25"/>
  <c r="D891" i="25"/>
  <c r="B891" i="25" s="1"/>
  <c r="H890" i="25"/>
  <c r="G890" i="25"/>
  <c r="I884" i="25"/>
  <c r="C885" i="25"/>
  <c r="K885" i="25"/>
  <c r="E885" i="25"/>
  <c r="I885" i="25"/>
  <c r="D892" i="25" l="1"/>
  <c r="B892" i="25" s="1"/>
  <c r="H891" i="25"/>
  <c r="G891" i="25"/>
  <c r="J886" i="25"/>
  <c r="F886" i="25"/>
  <c r="E886" i="25"/>
  <c r="C886" i="25"/>
  <c r="K886" i="25"/>
  <c r="J887" i="25" l="1"/>
  <c r="F887" i="25"/>
  <c r="D893" i="25"/>
  <c r="B893" i="25" s="1"/>
  <c r="H892" i="25"/>
  <c r="G892" i="25"/>
  <c r="I886" i="25"/>
  <c r="E887" i="25"/>
  <c r="K887" i="25"/>
  <c r="C887" i="25"/>
  <c r="F888" i="25" l="1"/>
  <c r="J888" i="25"/>
  <c r="D894" i="25"/>
  <c r="B894" i="25" s="1"/>
  <c r="H893" i="25"/>
  <c r="G893" i="25"/>
  <c r="K888" i="25"/>
  <c r="C888" i="25"/>
  <c r="E888" i="25"/>
  <c r="I887" i="25"/>
  <c r="J889" i="25" l="1"/>
  <c r="F889" i="25"/>
  <c r="D895" i="25"/>
  <c r="B895" i="25" s="1"/>
  <c r="H894" i="25"/>
  <c r="G894" i="25"/>
  <c r="I888" i="25"/>
  <c r="E889" i="25"/>
  <c r="C889" i="25"/>
  <c r="K889" i="25"/>
  <c r="J890" i="25" l="1"/>
  <c r="F890" i="25"/>
  <c r="D896" i="25"/>
  <c r="B896" i="25" s="1"/>
  <c r="H895" i="25"/>
  <c r="G895" i="25"/>
  <c r="E890" i="25"/>
  <c r="C890" i="25"/>
  <c r="K890" i="25"/>
  <c r="I889" i="25"/>
  <c r="D897" i="25" l="1"/>
  <c r="B897" i="25" s="1"/>
  <c r="H896" i="25"/>
  <c r="G896" i="25"/>
  <c r="J891" i="25"/>
  <c r="F891" i="25"/>
  <c r="I890" i="25"/>
  <c r="E891" i="25"/>
  <c r="K891" i="25"/>
  <c r="C891" i="25"/>
  <c r="J892" i="25" l="1"/>
  <c r="F892" i="25"/>
  <c r="D898" i="25"/>
  <c r="B898" i="25" s="1"/>
  <c r="H897" i="25"/>
  <c r="G897" i="25"/>
  <c r="I891" i="25"/>
  <c r="K892" i="25"/>
  <c r="C892" i="25"/>
  <c r="E892" i="25"/>
  <c r="F893" i="25" l="1"/>
  <c r="J893" i="25"/>
  <c r="D899" i="25"/>
  <c r="B899" i="25" s="1"/>
  <c r="H898" i="25"/>
  <c r="G898" i="25"/>
  <c r="I892" i="25"/>
  <c r="E893" i="25"/>
  <c r="K893" i="25"/>
  <c r="C893" i="25"/>
  <c r="I893" i="25"/>
  <c r="J894" i="25" l="1"/>
  <c r="F894" i="25"/>
  <c r="D900" i="25"/>
  <c r="B900" i="25" s="1"/>
  <c r="H899" i="25"/>
  <c r="G899" i="25"/>
  <c r="E894" i="25"/>
  <c r="C894" i="25"/>
  <c r="K894" i="25"/>
  <c r="D901" i="25" l="1"/>
  <c r="B901" i="25" s="1"/>
  <c r="H900" i="25"/>
  <c r="G900" i="25"/>
  <c r="J895" i="25"/>
  <c r="F895" i="25"/>
  <c r="E895" i="25"/>
  <c r="K895" i="25"/>
  <c r="C895" i="25"/>
  <c r="I894" i="25"/>
  <c r="F896" i="25" l="1"/>
  <c r="J896" i="25"/>
  <c r="D902" i="25"/>
  <c r="B902" i="25" s="1"/>
  <c r="H901" i="25"/>
  <c r="G901" i="25"/>
  <c r="I895" i="25"/>
  <c r="K896" i="25"/>
  <c r="C896" i="25"/>
  <c r="E896" i="25"/>
  <c r="J897" i="25" l="1"/>
  <c r="F897" i="25"/>
  <c r="D903" i="25"/>
  <c r="B903" i="25" s="1"/>
  <c r="H902" i="25"/>
  <c r="G902" i="25"/>
  <c r="K897" i="25"/>
  <c r="E897" i="25"/>
  <c r="C897" i="25"/>
  <c r="I897" i="25"/>
  <c r="I896" i="25"/>
  <c r="J898" i="25" l="1"/>
  <c r="F898" i="25"/>
  <c r="D904" i="25"/>
  <c r="B904" i="25" s="1"/>
  <c r="H903" i="25"/>
  <c r="G903" i="25"/>
  <c r="E898" i="25"/>
  <c r="K898" i="25"/>
  <c r="C898" i="25"/>
  <c r="I898" i="25"/>
  <c r="F899" i="25" l="1"/>
  <c r="J899" i="25"/>
  <c r="D905" i="25"/>
  <c r="B905" i="25" s="1"/>
  <c r="H904" i="25"/>
  <c r="G904" i="25"/>
  <c r="E899" i="25"/>
  <c r="K899" i="25"/>
  <c r="C899" i="25"/>
  <c r="J900" i="25" l="1"/>
  <c r="F900" i="25"/>
  <c r="D906" i="25"/>
  <c r="B906" i="25" s="1"/>
  <c r="H905" i="25"/>
  <c r="G905" i="25"/>
  <c r="I899" i="25"/>
  <c r="K900" i="25"/>
  <c r="C900" i="25"/>
  <c r="E900" i="25"/>
  <c r="J901" i="25" l="1"/>
  <c r="F901" i="25"/>
  <c r="D907" i="25"/>
  <c r="B907" i="25" s="1"/>
  <c r="H906" i="25"/>
  <c r="G906" i="25"/>
  <c r="I900" i="25"/>
  <c r="C901" i="25"/>
  <c r="K901" i="25"/>
  <c r="E901" i="25"/>
  <c r="D908" i="25" l="1"/>
  <c r="B908" i="25" s="1"/>
  <c r="H907" i="25"/>
  <c r="G907" i="25"/>
  <c r="J902" i="25"/>
  <c r="F902" i="25"/>
  <c r="I901" i="25"/>
  <c r="E902" i="25"/>
  <c r="C902" i="25"/>
  <c r="K902" i="25"/>
  <c r="J903" i="25" l="1"/>
  <c r="F903" i="25"/>
  <c r="D909" i="25"/>
  <c r="B909" i="25" s="1"/>
  <c r="H908" i="25"/>
  <c r="G908" i="25"/>
  <c r="I902" i="25"/>
  <c r="E903" i="25"/>
  <c r="K903" i="25"/>
  <c r="C903" i="25"/>
  <c r="J904" i="25" l="1"/>
  <c r="F904" i="25"/>
  <c r="D910" i="25"/>
  <c r="B910" i="25" s="1"/>
  <c r="H909" i="25"/>
  <c r="G909" i="25"/>
  <c r="I903" i="25"/>
  <c r="K904" i="25"/>
  <c r="C904" i="25"/>
  <c r="E904" i="25"/>
  <c r="J905" i="25" l="1"/>
  <c r="F905" i="25"/>
  <c r="D911" i="25"/>
  <c r="B911" i="25" s="1"/>
  <c r="H910" i="25"/>
  <c r="G910" i="25"/>
  <c r="I904" i="25"/>
  <c r="E905" i="25"/>
  <c r="C905" i="25"/>
  <c r="K905" i="25"/>
  <c r="J906" i="25" l="1"/>
  <c r="F906" i="25"/>
  <c r="D912" i="25"/>
  <c r="B912" i="25" s="1"/>
  <c r="H911" i="25"/>
  <c r="G911" i="25"/>
  <c r="E906" i="25"/>
  <c r="C906" i="25"/>
  <c r="I906" i="25"/>
  <c r="K906" i="25"/>
  <c r="I905" i="25"/>
  <c r="D913" i="25" l="1"/>
  <c r="B913" i="25" s="1"/>
  <c r="H912" i="25"/>
  <c r="G912" i="25"/>
  <c r="J907" i="25"/>
  <c r="F907" i="25"/>
  <c r="E907" i="25"/>
  <c r="K907" i="25"/>
  <c r="C907" i="25"/>
  <c r="J908" i="25" l="1"/>
  <c r="F908" i="25"/>
  <c r="D914" i="25"/>
  <c r="B914" i="25" s="1"/>
  <c r="H913" i="25"/>
  <c r="G913" i="25"/>
  <c r="I907" i="25"/>
  <c r="K908" i="25"/>
  <c r="C908" i="25"/>
  <c r="E908" i="25"/>
  <c r="F909" i="25" l="1"/>
  <c r="J909" i="25"/>
  <c r="D915" i="25"/>
  <c r="B915" i="25" s="1"/>
  <c r="H914" i="25"/>
  <c r="G914" i="25"/>
  <c r="I908" i="25"/>
  <c r="E909" i="25"/>
  <c r="K909" i="25"/>
  <c r="C909" i="25"/>
  <c r="D916" i="25" l="1"/>
  <c r="B916" i="25" s="1"/>
  <c r="H915" i="25"/>
  <c r="G915" i="25"/>
  <c r="J910" i="25"/>
  <c r="F910" i="25"/>
  <c r="E910" i="25"/>
  <c r="C910" i="25"/>
  <c r="K910" i="25"/>
  <c r="I909" i="25"/>
  <c r="J911" i="25" l="1"/>
  <c r="F911" i="25"/>
  <c r="D917" i="25"/>
  <c r="B917" i="25" s="1"/>
  <c r="H916" i="25"/>
  <c r="G916" i="25"/>
  <c r="E911" i="25"/>
  <c r="K911" i="25"/>
  <c r="C911" i="25"/>
  <c r="I911" i="25"/>
  <c r="I910" i="25"/>
  <c r="F912" i="25" l="1"/>
  <c r="J912" i="25"/>
  <c r="D918" i="25"/>
  <c r="B918" i="25" s="1"/>
  <c r="H917" i="25"/>
  <c r="G917" i="25"/>
  <c r="K912" i="25"/>
  <c r="C912" i="25"/>
  <c r="E912" i="25"/>
  <c r="I912" i="25"/>
  <c r="D919" i="25" l="1"/>
  <c r="B919" i="25" s="1"/>
  <c r="H918" i="25"/>
  <c r="G918" i="25"/>
  <c r="J913" i="25"/>
  <c r="F913" i="25"/>
  <c r="K913" i="25"/>
  <c r="C913" i="25"/>
  <c r="E913" i="25"/>
  <c r="J914" i="25" l="1"/>
  <c r="F914" i="25"/>
  <c r="D920" i="25"/>
  <c r="B920" i="25" s="1"/>
  <c r="H919" i="25"/>
  <c r="G919" i="25"/>
  <c r="E914" i="25"/>
  <c r="K914" i="25"/>
  <c r="C914" i="25"/>
  <c r="I913" i="25"/>
  <c r="J915" i="25" l="1"/>
  <c r="F915" i="25"/>
  <c r="D921" i="25"/>
  <c r="B921" i="25" s="1"/>
  <c r="H920" i="25"/>
  <c r="G920" i="25"/>
  <c r="I914" i="25"/>
  <c r="E915" i="25"/>
  <c r="C915" i="25"/>
  <c r="K915" i="25"/>
  <c r="I915" i="25"/>
  <c r="D922" i="25" l="1"/>
  <c r="B922" i="25" s="1"/>
  <c r="H921" i="25"/>
  <c r="G921" i="25"/>
  <c r="J916" i="25"/>
  <c r="F916" i="25"/>
  <c r="E916" i="25"/>
  <c r="K916" i="25"/>
  <c r="I916" i="25"/>
  <c r="C916" i="25"/>
  <c r="J917" i="25" l="1"/>
  <c r="F917" i="25"/>
  <c r="D923" i="25"/>
  <c r="B923" i="25" s="1"/>
  <c r="H922" i="25"/>
  <c r="G922" i="25"/>
  <c r="E917" i="25"/>
  <c r="K917" i="25"/>
  <c r="C917" i="25"/>
  <c r="J918" i="25" l="1"/>
  <c r="F918" i="25"/>
  <c r="D924" i="25"/>
  <c r="B924" i="25" s="1"/>
  <c r="H923" i="25"/>
  <c r="G923" i="25"/>
  <c r="I917" i="25"/>
  <c r="K918" i="25"/>
  <c r="C918" i="25"/>
  <c r="E918" i="25"/>
  <c r="J919" i="25" l="1"/>
  <c r="F919" i="25"/>
  <c r="D925" i="25"/>
  <c r="B925" i="25" s="1"/>
  <c r="H924" i="25"/>
  <c r="G924" i="25"/>
  <c r="I918" i="25"/>
  <c r="E919" i="25"/>
  <c r="C919" i="25"/>
  <c r="K919" i="25"/>
  <c r="F920" i="25" l="1"/>
  <c r="J920" i="25"/>
  <c r="D926" i="25"/>
  <c r="B926" i="25" s="1"/>
  <c r="H925" i="25"/>
  <c r="G925" i="25"/>
  <c r="E920" i="25"/>
  <c r="C920" i="25"/>
  <c r="K920" i="25"/>
  <c r="I919" i="25"/>
  <c r="D927" i="25" l="1"/>
  <c r="B927" i="25" s="1"/>
  <c r="H926" i="25"/>
  <c r="G926" i="25"/>
  <c r="J921" i="25"/>
  <c r="F921" i="25"/>
  <c r="I920" i="25"/>
  <c r="E921" i="25"/>
  <c r="K921" i="25"/>
  <c r="C921" i="25"/>
  <c r="J922" i="25" l="1"/>
  <c r="F922" i="25"/>
  <c r="D928" i="25"/>
  <c r="B928" i="25" s="1"/>
  <c r="H927" i="25"/>
  <c r="G927" i="25"/>
  <c r="I921" i="25"/>
  <c r="K922" i="25"/>
  <c r="C922" i="25"/>
  <c r="E922" i="25"/>
  <c r="D929" i="25" l="1"/>
  <c r="B929" i="25" s="1"/>
  <c r="H928" i="25"/>
  <c r="G928" i="25"/>
  <c r="J923" i="25"/>
  <c r="F923" i="25"/>
  <c r="E923" i="25"/>
  <c r="C923" i="25"/>
  <c r="I923" i="25"/>
  <c r="K923" i="25"/>
  <c r="I922" i="25"/>
  <c r="J924" i="25" l="1"/>
  <c r="F924" i="25"/>
  <c r="D930" i="25"/>
  <c r="B930" i="25" s="1"/>
  <c r="H929" i="25"/>
  <c r="G929" i="25"/>
  <c r="E924" i="25"/>
  <c r="C924" i="25"/>
  <c r="K924" i="25"/>
  <c r="D931" i="25" l="1"/>
  <c r="B931" i="25" s="1"/>
  <c r="H930" i="25"/>
  <c r="G930" i="25"/>
  <c r="J925" i="25"/>
  <c r="F925" i="25"/>
  <c r="I924" i="25"/>
  <c r="E925" i="25"/>
  <c r="K925" i="25"/>
  <c r="C925" i="25"/>
  <c r="F926" i="25" l="1"/>
  <c r="J926" i="25"/>
  <c r="D932" i="25"/>
  <c r="B932" i="25" s="1"/>
  <c r="H931" i="25"/>
  <c r="G931" i="25"/>
  <c r="I925" i="25"/>
  <c r="K926" i="25"/>
  <c r="C926" i="25"/>
  <c r="E926" i="25"/>
  <c r="J927" i="25" l="1"/>
  <c r="F927" i="25"/>
  <c r="D933" i="25"/>
  <c r="B933" i="25" s="1"/>
  <c r="H932" i="25"/>
  <c r="G932" i="25"/>
  <c r="I926" i="25"/>
  <c r="K927" i="25"/>
  <c r="E927" i="25"/>
  <c r="C927" i="25"/>
  <c r="J928" i="25" l="1"/>
  <c r="F928" i="25"/>
  <c r="D934" i="25"/>
  <c r="B934" i="25" s="1"/>
  <c r="H933" i="25"/>
  <c r="G933" i="25"/>
  <c r="E928" i="25"/>
  <c r="K928" i="25"/>
  <c r="C928" i="25"/>
  <c r="I928" i="25"/>
  <c r="I927" i="25"/>
  <c r="D935" i="25" l="1"/>
  <c r="B935" i="25" s="1"/>
  <c r="H934" i="25"/>
  <c r="G934" i="25"/>
  <c r="J929" i="25"/>
  <c r="F929" i="25"/>
  <c r="E929" i="25"/>
  <c r="K929" i="25"/>
  <c r="C929" i="25"/>
  <c r="J930" i="25" l="1"/>
  <c r="F930" i="25"/>
  <c r="D936" i="25"/>
  <c r="B936" i="25" s="1"/>
  <c r="H935" i="25"/>
  <c r="G935" i="25"/>
  <c r="K930" i="25"/>
  <c r="C930" i="25"/>
  <c r="E930" i="25"/>
  <c r="I929" i="25"/>
  <c r="J931" i="25" l="1"/>
  <c r="F931" i="25"/>
  <c r="D937" i="25"/>
  <c r="B937" i="25" s="1"/>
  <c r="H936" i="25"/>
  <c r="G936" i="25"/>
  <c r="C931" i="25"/>
  <c r="K931" i="25"/>
  <c r="E931" i="25"/>
  <c r="I930" i="25"/>
  <c r="J932" i="25" l="1"/>
  <c r="F932" i="25"/>
  <c r="D938" i="25"/>
  <c r="B938" i="25" s="1"/>
  <c r="H937" i="25"/>
  <c r="G937" i="25"/>
  <c r="I931" i="25"/>
  <c r="E932" i="25"/>
  <c r="C932" i="25"/>
  <c r="K932" i="25"/>
  <c r="I932" i="25"/>
  <c r="D939" i="25" l="1"/>
  <c r="B939" i="25" s="1"/>
  <c r="H938" i="25"/>
  <c r="G938" i="25"/>
  <c r="J933" i="25"/>
  <c r="F933" i="25"/>
  <c r="E933" i="25"/>
  <c r="K933" i="25"/>
  <c r="C933" i="25"/>
  <c r="F934" i="25" l="1"/>
  <c r="J934" i="25"/>
  <c r="D940" i="25"/>
  <c r="B940" i="25" s="1"/>
  <c r="H939" i="25"/>
  <c r="G939" i="25"/>
  <c r="I933" i="25"/>
  <c r="K934" i="25"/>
  <c r="C934" i="25"/>
  <c r="E934" i="25"/>
  <c r="D941" i="25" l="1"/>
  <c r="B941" i="25" s="1"/>
  <c r="H940" i="25"/>
  <c r="G940" i="25"/>
  <c r="J935" i="25"/>
  <c r="F935" i="25"/>
  <c r="C935" i="25"/>
  <c r="K935" i="25"/>
  <c r="E935" i="25"/>
  <c r="I935" i="25"/>
  <c r="I934" i="25"/>
  <c r="F936" i="25" l="1"/>
  <c r="J936" i="25"/>
  <c r="D942" i="25"/>
  <c r="B942" i="25" s="1"/>
  <c r="H941" i="25"/>
  <c r="G941" i="25"/>
  <c r="C936" i="25"/>
  <c r="K936" i="25"/>
  <c r="E936" i="25"/>
  <c r="J937" i="25" l="1"/>
  <c r="F937" i="25"/>
  <c r="D943" i="25"/>
  <c r="B943" i="25" s="1"/>
  <c r="H942" i="25"/>
  <c r="G942" i="25"/>
  <c r="I936" i="25"/>
  <c r="E937" i="25"/>
  <c r="C937" i="25"/>
  <c r="K937" i="25"/>
  <c r="I937" i="25"/>
  <c r="J938" i="25" l="1"/>
  <c r="F938" i="25"/>
  <c r="D944" i="25"/>
  <c r="B944" i="25" s="1"/>
  <c r="H943" i="25"/>
  <c r="G943" i="25"/>
  <c r="K938" i="25"/>
  <c r="C938" i="25"/>
  <c r="I938" i="25"/>
  <c r="E938" i="25"/>
  <c r="J939" i="25" l="1"/>
  <c r="F939" i="25"/>
  <c r="D945" i="25"/>
  <c r="B945" i="25" s="1"/>
  <c r="H944" i="25"/>
  <c r="G944" i="25"/>
  <c r="E939" i="25"/>
  <c r="C939" i="25"/>
  <c r="K939" i="25"/>
  <c r="I939" i="25"/>
  <c r="J940" i="25" l="1"/>
  <c r="F940" i="25"/>
  <c r="D946" i="25"/>
  <c r="B946" i="25" s="1"/>
  <c r="H945" i="25"/>
  <c r="G945" i="25"/>
  <c r="E940" i="25"/>
  <c r="C940" i="25"/>
  <c r="K940" i="25"/>
  <c r="D947" i="25" l="1"/>
  <c r="B947" i="25" s="1"/>
  <c r="H946" i="25"/>
  <c r="G946" i="25"/>
  <c r="J941" i="25"/>
  <c r="F941" i="25"/>
  <c r="E941" i="25"/>
  <c r="C941" i="25"/>
  <c r="K941" i="25"/>
  <c r="I941" i="25"/>
  <c r="I940" i="25"/>
  <c r="F942" i="25" l="1"/>
  <c r="J942" i="25"/>
  <c r="D948" i="25"/>
  <c r="B948" i="25" s="1"/>
  <c r="H947" i="25"/>
  <c r="G947" i="25"/>
  <c r="K942" i="25"/>
  <c r="C942" i="25"/>
  <c r="I942" i="25"/>
  <c r="E942" i="25"/>
  <c r="J943" i="25" l="1"/>
  <c r="F943" i="25"/>
  <c r="D949" i="25"/>
  <c r="B949" i="25" s="1"/>
  <c r="H948" i="25"/>
  <c r="G948" i="25"/>
  <c r="E943" i="25"/>
  <c r="I943" i="25"/>
  <c r="K943" i="25"/>
  <c r="C943" i="25"/>
  <c r="D950" i="25" l="1"/>
  <c r="B950" i="25" s="1"/>
  <c r="H949" i="25"/>
  <c r="G949" i="25"/>
  <c r="J944" i="25"/>
  <c r="F944" i="25"/>
  <c r="E944" i="25"/>
  <c r="C944" i="25"/>
  <c r="K944" i="25"/>
  <c r="I944" i="25"/>
  <c r="J945" i="25" l="1"/>
  <c r="F945" i="25"/>
  <c r="D951" i="25"/>
  <c r="B951" i="25" s="1"/>
  <c r="H950" i="25"/>
  <c r="G950" i="25"/>
  <c r="E945" i="25"/>
  <c r="C945" i="25"/>
  <c r="K945" i="25"/>
  <c r="D952" i="25" l="1"/>
  <c r="B952" i="25" s="1"/>
  <c r="H951" i="25"/>
  <c r="G951" i="25"/>
  <c r="J946" i="25"/>
  <c r="F946" i="25"/>
  <c r="I945" i="25"/>
  <c r="K946" i="25"/>
  <c r="C946" i="25"/>
  <c r="E946" i="25"/>
  <c r="J947" i="25" l="1"/>
  <c r="F947" i="25"/>
  <c r="D953" i="25"/>
  <c r="B953" i="25" s="1"/>
  <c r="H952" i="25"/>
  <c r="G952" i="25"/>
  <c r="I946" i="25"/>
  <c r="K947" i="25"/>
  <c r="C947" i="25"/>
  <c r="E947" i="25"/>
  <c r="I947" i="25"/>
  <c r="J948" i="25" l="1"/>
  <c r="F948" i="25"/>
  <c r="D954" i="25"/>
  <c r="B954" i="25" s="1"/>
  <c r="H953" i="25"/>
  <c r="G953" i="25"/>
  <c r="K948" i="25"/>
  <c r="E948" i="25"/>
  <c r="C948" i="25"/>
  <c r="J949" i="25" l="1"/>
  <c r="F949" i="25"/>
  <c r="D955" i="25"/>
  <c r="B955" i="25" s="1"/>
  <c r="H954" i="25"/>
  <c r="G954" i="25"/>
  <c r="I948" i="25"/>
  <c r="E949" i="25"/>
  <c r="K949" i="25"/>
  <c r="C949" i="25"/>
  <c r="F950" i="25" l="1"/>
  <c r="J950" i="25"/>
  <c r="D956" i="25"/>
  <c r="B956" i="25" s="1"/>
  <c r="H955" i="25"/>
  <c r="G955" i="25"/>
  <c r="I949" i="25"/>
  <c r="K950" i="25"/>
  <c r="C950" i="25"/>
  <c r="E950" i="25"/>
  <c r="J951" i="25" l="1"/>
  <c r="F951" i="25"/>
  <c r="D957" i="25"/>
  <c r="B957" i="25" s="1"/>
  <c r="H956" i="25"/>
  <c r="G956" i="25"/>
  <c r="I950" i="25"/>
  <c r="C951" i="25"/>
  <c r="K951" i="25"/>
  <c r="E951" i="25"/>
  <c r="I951" i="25"/>
  <c r="J952" i="25" l="1"/>
  <c r="F952" i="25"/>
  <c r="D958" i="25"/>
  <c r="B958" i="25" s="1"/>
  <c r="H957" i="25"/>
  <c r="G957" i="25"/>
  <c r="C952" i="25"/>
  <c r="K952" i="25"/>
  <c r="E952" i="25"/>
  <c r="J953" i="25" l="1"/>
  <c r="F953" i="25"/>
  <c r="D959" i="25"/>
  <c r="B959" i="25" s="1"/>
  <c r="H958" i="25"/>
  <c r="G958" i="25"/>
  <c r="I952" i="25"/>
  <c r="E953" i="25"/>
  <c r="C953" i="25"/>
  <c r="K953" i="25"/>
  <c r="J954" i="25" l="1"/>
  <c r="F954" i="25"/>
  <c r="D960" i="25"/>
  <c r="B960" i="25" s="1"/>
  <c r="H959" i="25"/>
  <c r="G959" i="25"/>
  <c r="I953" i="25"/>
  <c r="K954" i="25"/>
  <c r="C954" i="25"/>
  <c r="I954" i="25"/>
  <c r="E954" i="25"/>
  <c r="J955" i="25" l="1"/>
  <c r="F955" i="25"/>
  <c r="D961" i="25"/>
  <c r="B961" i="25" s="1"/>
  <c r="H960" i="25"/>
  <c r="G960" i="25"/>
  <c r="E955" i="25"/>
  <c r="C955" i="25"/>
  <c r="I955" i="25"/>
  <c r="K955" i="25"/>
  <c r="J956" i="25" l="1"/>
  <c r="F956" i="25"/>
  <c r="D962" i="25"/>
  <c r="B962" i="25" s="1"/>
  <c r="H961" i="25"/>
  <c r="G961" i="25"/>
  <c r="E956" i="25"/>
  <c r="C956" i="25"/>
  <c r="K956" i="25"/>
  <c r="I956" i="25"/>
  <c r="F957" i="25" l="1"/>
  <c r="J957" i="25"/>
  <c r="D963" i="25"/>
  <c r="B963" i="25" s="1"/>
  <c r="H962" i="25"/>
  <c r="G962" i="25"/>
  <c r="E957" i="25"/>
  <c r="C957" i="25"/>
  <c r="I957" i="25"/>
  <c r="K957" i="25"/>
  <c r="J958" i="25" l="1"/>
  <c r="F958" i="25"/>
  <c r="D964" i="25"/>
  <c r="B964" i="25" s="1"/>
  <c r="H963" i="25"/>
  <c r="G963" i="25"/>
  <c r="K958" i="25"/>
  <c r="C958" i="25"/>
  <c r="E958" i="25"/>
  <c r="F959" i="25" l="1"/>
  <c r="J959" i="25"/>
  <c r="D965" i="25"/>
  <c r="B965" i="25" s="1"/>
  <c r="H964" i="25"/>
  <c r="G964" i="25"/>
  <c r="E959" i="25"/>
  <c r="K959" i="25"/>
  <c r="C959" i="25"/>
  <c r="I959" i="25"/>
  <c r="I958" i="25"/>
  <c r="F960" i="25" l="1"/>
  <c r="J960" i="25"/>
  <c r="D966" i="25"/>
  <c r="B966" i="25" s="1"/>
  <c r="H965" i="25"/>
  <c r="G965" i="25"/>
  <c r="E960" i="25"/>
  <c r="K960" i="25"/>
  <c r="C960" i="25"/>
  <c r="F961" i="25" l="1"/>
  <c r="J961" i="25"/>
  <c r="D967" i="25"/>
  <c r="B967" i="25" s="1"/>
  <c r="H966" i="25"/>
  <c r="G966" i="25"/>
  <c r="I960" i="25"/>
  <c r="E961" i="25"/>
  <c r="C961" i="25"/>
  <c r="K961" i="25"/>
  <c r="D968" i="25" l="1"/>
  <c r="B968" i="25" s="1"/>
  <c r="H967" i="25"/>
  <c r="G967" i="25"/>
  <c r="J962" i="25"/>
  <c r="F962" i="25"/>
  <c r="I961" i="25"/>
  <c r="K962" i="25"/>
  <c r="C962" i="25"/>
  <c r="E962" i="25"/>
  <c r="J963" i="25" l="1"/>
  <c r="F963" i="25"/>
  <c r="D969" i="25"/>
  <c r="B969" i="25" s="1"/>
  <c r="H968" i="25"/>
  <c r="G968" i="25"/>
  <c r="I962" i="25"/>
  <c r="K963" i="25"/>
  <c r="E963" i="25"/>
  <c r="C963" i="25"/>
  <c r="D970" i="25" l="1"/>
  <c r="B970" i="25" s="1"/>
  <c r="H969" i="25"/>
  <c r="G969" i="25"/>
  <c r="J964" i="25"/>
  <c r="F964" i="25"/>
  <c r="K964" i="25"/>
  <c r="C964" i="25"/>
  <c r="E964" i="25"/>
  <c r="I963" i="25"/>
  <c r="J965" i="25" l="1"/>
  <c r="F965" i="25"/>
  <c r="D971" i="25"/>
  <c r="B971" i="25" s="1"/>
  <c r="H970" i="25"/>
  <c r="G970" i="25"/>
  <c r="I964" i="25"/>
  <c r="E965" i="25"/>
  <c r="K965" i="25"/>
  <c r="C965" i="25"/>
  <c r="D972" i="25" l="1"/>
  <c r="B972" i="25" s="1"/>
  <c r="H971" i="25"/>
  <c r="G971" i="25"/>
  <c r="F966" i="25"/>
  <c r="J966" i="25"/>
  <c r="K966" i="25"/>
  <c r="C966" i="25"/>
  <c r="E966" i="25"/>
  <c r="I965" i="25"/>
  <c r="J967" i="25" l="1"/>
  <c r="F967" i="25"/>
  <c r="D973" i="25"/>
  <c r="B973" i="25" s="1"/>
  <c r="H972" i="25"/>
  <c r="G972" i="25"/>
  <c r="I966" i="25"/>
  <c r="C967" i="25"/>
  <c r="K967" i="25"/>
  <c r="E967" i="25"/>
  <c r="J968" i="25" l="1"/>
  <c r="F968" i="25"/>
  <c r="D974" i="25"/>
  <c r="B974" i="25" s="1"/>
  <c r="H973" i="25"/>
  <c r="G973" i="25"/>
  <c r="C968" i="25"/>
  <c r="K968" i="25"/>
  <c r="E968" i="25"/>
  <c r="I967" i="25"/>
  <c r="F969" i="25" l="1"/>
  <c r="J969" i="25"/>
  <c r="D975" i="25"/>
  <c r="B975" i="25" s="1"/>
  <c r="H974" i="25"/>
  <c r="G974" i="25"/>
  <c r="E969" i="25"/>
  <c r="C969" i="25"/>
  <c r="K969" i="25"/>
  <c r="I968" i="25"/>
  <c r="J970" i="25" l="1"/>
  <c r="F970" i="25"/>
  <c r="D976" i="25"/>
  <c r="B976" i="25" s="1"/>
  <c r="H975" i="25"/>
  <c r="G975" i="25"/>
  <c r="I969" i="25"/>
  <c r="K970" i="25"/>
  <c r="C970" i="25"/>
  <c r="E970" i="25"/>
  <c r="J971" i="25" l="1"/>
  <c r="F971" i="25"/>
  <c r="D977" i="25"/>
  <c r="B977" i="25" s="1"/>
  <c r="H976" i="25"/>
  <c r="G976" i="25"/>
  <c r="I970" i="25"/>
  <c r="E971" i="25"/>
  <c r="C971" i="25"/>
  <c r="I971" i="25"/>
  <c r="K971" i="25"/>
  <c r="F972" i="25" l="1"/>
  <c r="J972" i="25"/>
  <c r="D978" i="25"/>
  <c r="B978" i="25" s="1"/>
  <c r="H977" i="25"/>
  <c r="G977" i="25"/>
  <c r="E972" i="25"/>
  <c r="C972" i="25"/>
  <c r="I972" i="25"/>
  <c r="K972" i="25"/>
  <c r="J973" i="25" l="1"/>
  <c r="F973" i="25"/>
  <c r="D979" i="25"/>
  <c r="B979" i="25" s="1"/>
  <c r="H978" i="25"/>
  <c r="G978" i="25"/>
  <c r="E973" i="25"/>
  <c r="C973" i="25"/>
  <c r="K973" i="25"/>
  <c r="I973" i="25"/>
  <c r="D980" i="25" l="1"/>
  <c r="B980" i="25" s="1"/>
  <c r="H979" i="25"/>
  <c r="G979" i="25"/>
  <c r="J974" i="25"/>
  <c r="F974" i="25"/>
  <c r="K974" i="25"/>
  <c r="C974" i="25"/>
  <c r="E974" i="25"/>
  <c r="F975" i="25" l="1"/>
  <c r="J975" i="25"/>
  <c r="D981" i="25"/>
  <c r="B981" i="25" s="1"/>
  <c r="H980" i="25"/>
  <c r="G980" i="25"/>
  <c r="I974" i="25"/>
  <c r="E975" i="25"/>
  <c r="I975" i="25"/>
  <c r="C975" i="25"/>
  <c r="K975" i="25"/>
  <c r="D982" i="25" l="1"/>
  <c r="B982" i="25" s="1"/>
  <c r="H981" i="25"/>
  <c r="G981" i="25"/>
  <c r="J976" i="25"/>
  <c r="F976" i="25"/>
  <c r="E976" i="25"/>
  <c r="K976" i="25"/>
  <c r="C976" i="25"/>
  <c r="J977" i="25" l="1"/>
  <c r="F977" i="25"/>
  <c r="D983" i="25"/>
  <c r="B983" i="25" s="1"/>
  <c r="H982" i="25"/>
  <c r="G982" i="25"/>
  <c r="I976" i="25"/>
  <c r="E977" i="25"/>
  <c r="K977" i="25"/>
  <c r="C977" i="25"/>
  <c r="J978" i="25" l="1"/>
  <c r="F978" i="25"/>
  <c r="D984" i="25"/>
  <c r="B984" i="25" s="1"/>
  <c r="H983" i="25"/>
  <c r="G983" i="25"/>
  <c r="I977" i="25"/>
  <c r="K978" i="25"/>
  <c r="C978" i="25"/>
  <c r="E978" i="25"/>
  <c r="J979" i="25" l="1"/>
  <c r="F979" i="25"/>
  <c r="D985" i="25"/>
  <c r="B985" i="25" s="1"/>
  <c r="H984" i="25"/>
  <c r="G984" i="25"/>
  <c r="I978" i="25"/>
  <c r="K979" i="25"/>
  <c r="E979" i="25"/>
  <c r="C979" i="25"/>
  <c r="J980" i="25" l="1"/>
  <c r="F980" i="25"/>
  <c r="D986" i="25"/>
  <c r="B986" i="25" s="1"/>
  <c r="H985" i="25"/>
  <c r="G985" i="25"/>
  <c r="K980" i="25"/>
  <c r="E980" i="25"/>
  <c r="C980" i="25"/>
  <c r="I979" i="25"/>
  <c r="F981" i="25" l="1"/>
  <c r="J981" i="25"/>
  <c r="D987" i="25"/>
  <c r="B987" i="25" s="1"/>
  <c r="H986" i="25"/>
  <c r="G986" i="25"/>
  <c r="I980" i="25"/>
  <c r="E981" i="25"/>
  <c r="K981" i="25"/>
  <c r="C981" i="25"/>
  <c r="F982" i="25" l="1"/>
  <c r="J982" i="25"/>
  <c r="D988" i="25"/>
  <c r="B988" i="25" s="1"/>
  <c r="H987" i="25"/>
  <c r="G987" i="25"/>
  <c r="K982" i="25"/>
  <c r="C982" i="25"/>
  <c r="E982" i="25"/>
  <c r="I981" i="25"/>
  <c r="J983" i="25" l="1"/>
  <c r="F983" i="25"/>
  <c r="D989" i="25"/>
  <c r="B989" i="25" s="1"/>
  <c r="H988" i="25"/>
  <c r="G988" i="25"/>
  <c r="I982" i="25"/>
  <c r="C983" i="25"/>
  <c r="K983" i="25"/>
  <c r="I983" i="25"/>
  <c r="E983" i="25"/>
  <c r="J984" i="25" l="1"/>
  <c r="F984" i="25"/>
  <c r="D990" i="25"/>
  <c r="B990" i="25" s="1"/>
  <c r="H989" i="25"/>
  <c r="G989" i="25"/>
  <c r="C984" i="25"/>
  <c r="K984" i="25"/>
  <c r="I984" i="25"/>
  <c r="E984" i="25"/>
  <c r="F985" i="25" l="1"/>
  <c r="J985" i="25"/>
  <c r="D991" i="25"/>
  <c r="B991" i="25" s="1"/>
  <c r="H990" i="25"/>
  <c r="G990" i="25"/>
  <c r="E985" i="25"/>
  <c r="C985" i="25"/>
  <c r="K985" i="25"/>
  <c r="J986" i="25" l="1"/>
  <c r="F986" i="25"/>
  <c r="D992" i="25"/>
  <c r="B992" i="25" s="1"/>
  <c r="H991" i="25"/>
  <c r="G991" i="25"/>
  <c r="I985" i="25"/>
  <c r="K986" i="25"/>
  <c r="C986" i="25"/>
  <c r="I986" i="25"/>
  <c r="E986" i="25"/>
  <c r="J987" i="25" l="1"/>
  <c r="F987" i="25"/>
  <c r="D993" i="25"/>
  <c r="B993" i="25" s="1"/>
  <c r="H992" i="25"/>
  <c r="G992" i="25"/>
  <c r="E987" i="25"/>
  <c r="C987" i="25"/>
  <c r="I987" i="25"/>
  <c r="K987" i="25"/>
  <c r="J988" i="25" l="1"/>
  <c r="F988" i="25"/>
  <c r="D994" i="25"/>
  <c r="B994" i="25" s="1"/>
  <c r="H993" i="25"/>
  <c r="G993" i="25"/>
  <c r="E988" i="25"/>
  <c r="C988" i="25"/>
  <c r="K988" i="25"/>
  <c r="J989" i="25" l="1"/>
  <c r="F989" i="25"/>
  <c r="D995" i="25"/>
  <c r="B995" i="25" s="1"/>
  <c r="H994" i="25"/>
  <c r="G994" i="25"/>
  <c r="E989" i="25"/>
  <c r="C989" i="25"/>
  <c r="K989" i="25"/>
  <c r="I988" i="25"/>
  <c r="F990" i="25" l="1"/>
  <c r="J990" i="25"/>
  <c r="D996" i="25"/>
  <c r="B996" i="25" s="1"/>
  <c r="H995" i="25"/>
  <c r="G995" i="25"/>
  <c r="I989" i="25"/>
  <c r="K990" i="25"/>
  <c r="C990" i="25"/>
  <c r="I990" i="25"/>
  <c r="E990" i="25"/>
  <c r="D997" i="25" l="1"/>
  <c r="B997" i="25" s="1"/>
  <c r="H996" i="25"/>
  <c r="G996" i="25"/>
  <c r="F991" i="25"/>
  <c r="J991" i="25"/>
  <c r="E991" i="25"/>
  <c r="C991" i="25"/>
  <c r="I991" i="25"/>
  <c r="K991" i="25"/>
  <c r="J992" i="25" l="1"/>
  <c r="F992" i="25"/>
  <c r="D998" i="25"/>
  <c r="B998" i="25" s="1"/>
  <c r="H997" i="25"/>
  <c r="G997" i="25"/>
  <c r="E992" i="25"/>
  <c r="C992" i="25"/>
  <c r="K992" i="25"/>
  <c r="F993" i="25" l="1"/>
  <c r="J993" i="25"/>
  <c r="D999" i="25"/>
  <c r="B999" i="25" s="1"/>
  <c r="H998" i="25"/>
  <c r="G998" i="25"/>
  <c r="E993" i="25"/>
  <c r="K993" i="25"/>
  <c r="C993" i="25"/>
  <c r="I992" i="25"/>
  <c r="D1000" i="25" l="1"/>
  <c r="B1000" i="25" s="1"/>
  <c r="H999" i="25"/>
  <c r="G999" i="25"/>
  <c r="J994" i="25"/>
  <c r="F994" i="25"/>
  <c r="K994" i="25"/>
  <c r="C994" i="25"/>
  <c r="I994" i="25"/>
  <c r="E994" i="25"/>
  <c r="I993" i="25"/>
  <c r="J995" i="25" l="1"/>
  <c r="F995" i="25"/>
  <c r="D1001" i="25"/>
  <c r="B1001" i="25" s="1"/>
  <c r="H1000" i="25"/>
  <c r="G1000" i="25"/>
  <c r="E25" i="25" s="1"/>
  <c r="E27" i="25" s="1"/>
  <c r="K995" i="25"/>
  <c r="E995" i="25"/>
  <c r="C995" i="25"/>
  <c r="H1001" i="25" l="1"/>
  <c r="G1001" i="25"/>
  <c r="J996" i="25"/>
  <c r="F996" i="25"/>
  <c r="K996" i="25"/>
  <c r="E996" i="25"/>
  <c r="C996" i="25"/>
  <c r="I995" i="25"/>
  <c r="J997" i="25" l="1"/>
  <c r="F997" i="25"/>
  <c r="I996" i="25"/>
  <c r="E997" i="25"/>
  <c r="K997" i="25"/>
  <c r="C997" i="25"/>
  <c r="J998" i="25" l="1"/>
  <c r="F998" i="25"/>
  <c r="K998" i="25"/>
  <c r="C998" i="25"/>
  <c r="E998" i="25"/>
  <c r="I997" i="25"/>
  <c r="J999" i="25" l="1"/>
  <c r="F999" i="25"/>
  <c r="C999" i="25"/>
  <c r="K999" i="25"/>
  <c r="I999" i="25"/>
  <c r="E999" i="25"/>
  <c r="I998" i="25"/>
  <c r="J1000" i="25" l="1"/>
  <c r="F1000" i="25"/>
  <c r="C1000" i="25"/>
  <c r="K1000" i="25"/>
  <c r="E1000" i="25"/>
  <c r="J1001" i="25" l="1"/>
  <c r="F1001" i="25"/>
  <c r="E1001" i="25"/>
  <c r="C1001" i="25"/>
  <c r="K1001" i="25"/>
  <c r="I1001" i="25"/>
  <c r="I1000" i="25"/>
  <c r="L33" i="4" l="1"/>
  <c r="L104" i="4" s="1"/>
  <c r="D109" i="26" l="1"/>
  <c r="D112" i="26" s="1"/>
  <c r="E109" i="26" l="1"/>
  <c r="E112" i="26"/>
  <c r="M33" i="4"/>
  <c r="M104" i="4" s="1"/>
  <c r="D114" i="26" l="1"/>
  <c r="E114" i="26" s="1"/>
  <c r="N33" i="4"/>
  <c r="N104" i="4" s="1"/>
  <c r="P33" i="4" l="1"/>
  <c r="P104" i="4" s="1"/>
  <c r="O33" i="4" l="1"/>
  <c r="O104" i="4" s="1"/>
  <c r="D109" i="27" s="1"/>
  <c r="D112" i="27" s="1"/>
  <c r="D114" i="27" l="1"/>
  <c r="E114" i="27" s="1"/>
  <c r="E109" i="27"/>
  <c r="Q33" i="4"/>
  <c r="Q104" i="4" s="1"/>
  <c r="E112" i="27" l="1"/>
  <c r="S33" i="4"/>
  <c r="S104" i="4" s="1"/>
  <c r="T33" i="4" l="1"/>
  <c r="T104" i="4" s="1"/>
  <c r="R33" i="4"/>
  <c r="R104" i="4" s="1"/>
  <c r="D109" i="28" s="1"/>
  <c r="D112" i="28" s="1"/>
  <c r="E109" i="28" l="1"/>
  <c r="U33" i="4"/>
  <c r="U104" i="4" s="1"/>
  <c r="D109" i="29" s="1"/>
  <c r="D112" i="29" s="1"/>
  <c r="V33" i="4"/>
  <c r="V104" i="4" s="1"/>
  <c r="W33" i="4"/>
  <c r="W104" i="4" s="1"/>
  <c r="D114" i="29" l="1"/>
  <c r="E109" i="29"/>
  <c r="D114" i="28"/>
  <c r="E114" i="28" s="1"/>
  <c r="E112" i="28"/>
  <c r="AC33" i="4"/>
  <c r="AC104" i="4" s="1"/>
  <c r="AB33" i="4"/>
  <c r="AB104" i="4" s="1"/>
  <c r="AA33" i="4"/>
  <c r="AA104" i="4" s="1"/>
  <c r="X33" i="4"/>
  <c r="X104" i="4" s="1"/>
  <c r="D109" i="30" s="1"/>
  <c r="D112" i="30" s="1"/>
  <c r="Y33" i="4"/>
  <c r="Y104" i="4" s="1"/>
  <c r="C109" i="10" s="1"/>
  <c r="Z33" i="4"/>
  <c r="Z104" i="4" s="1"/>
  <c r="D109" i="31" l="1"/>
  <c r="E109" i="31" s="1"/>
  <c r="I107" i="10"/>
  <c r="I110" i="10" s="1"/>
  <c r="I114" i="10" s="1"/>
  <c r="I120" i="10" s="1"/>
  <c r="C112" i="10"/>
  <c r="C114" i="10" s="1"/>
  <c r="C120" i="10" s="1"/>
  <c r="D114" i="30"/>
  <c r="E114" i="30" s="1"/>
  <c r="E109" i="30"/>
  <c r="E114" i="29"/>
  <c r="E112" i="29"/>
  <c r="D112" i="31" l="1"/>
  <c r="D114" i="31" s="1"/>
  <c r="E114" i="31" s="1"/>
  <c r="E112" i="30"/>
  <c r="E11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tc={31BC30A4-5CAA-452D-84F6-F7716930F1E4}</author>
  </authors>
  <commentList>
    <comment ref="G6" authorId="0" shapeId="0" xr:uid="{31BC30A4-5CAA-452D-84F6-F7716930F1E4}">
      <text>
        <r>
          <rPr>
            <sz val="10"/>
            <rFont val="Arial"/>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Solde bancaire à l'ouverture de l'exercice et/ou Apport à la création</t>
        </r>
      </text>
    </comment>
  </commentList>
</comments>
</file>

<file path=xl/sharedStrings.xml><?xml version="1.0" encoding="utf-8"?>
<sst xmlns="http://schemas.openxmlformats.org/spreadsheetml/2006/main" count="1485" uniqueCount="554">
  <si>
    <t>DONNEES TECHNIQUES</t>
  </si>
  <si>
    <t>Nom de l'atelier</t>
  </si>
  <si>
    <t>Surface</t>
  </si>
  <si>
    <t>Nb animaux</t>
  </si>
  <si>
    <t>Nuités</t>
  </si>
  <si>
    <t>ATELIER 1</t>
  </si>
  <si>
    <t>ATELIER 2</t>
  </si>
  <si>
    <t>ATELIER 3</t>
  </si>
  <si>
    <t>ATELIER 4</t>
  </si>
  <si>
    <t>ATELIER 5</t>
  </si>
  <si>
    <t>ATELIER 6</t>
  </si>
  <si>
    <t>Produit 1</t>
  </si>
  <si>
    <t>Produit 2</t>
  </si>
  <si>
    <t>Produit 3</t>
  </si>
  <si>
    <t>Produit 4</t>
  </si>
  <si>
    <t>Produit 5</t>
  </si>
  <si>
    <t>Produit 6</t>
  </si>
  <si>
    <t>Produit 7</t>
  </si>
  <si>
    <t>Produit 8</t>
  </si>
  <si>
    <t>DONNEES ECONOMIQUES</t>
  </si>
  <si>
    <t>Année d'installation :</t>
  </si>
  <si>
    <t>Concernant les produits</t>
  </si>
  <si>
    <t>Nom du produit vendu</t>
  </si>
  <si>
    <t xml:space="preserve">Prix unitaire HT  </t>
  </si>
  <si>
    <t>Taux TVA</t>
  </si>
  <si>
    <t xml:space="preserve">RDT </t>
  </si>
  <si>
    <t>TVA</t>
  </si>
  <si>
    <t xml:space="preserve">HT </t>
  </si>
  <si>
    <t xml:space="preserve">TTC </t>
  </si>
  <si>
    <t>Total</t>
  </si>
  <si>
    <t>Concernant les charges</t>
  </si>
  <si>
    <t xml:space="preserve">Montant  HT </t>
  </si>
  <si>
    <t>Aliment bétail</t>
  </si>
  <si>
    <t>Animaux</t>
  </si>
  <si>
    <t xml:space="preserve">Carburants, lubrifiants (huile, fioul pour appareil ferme) </t>
  </si>
  <si>
    <t xml:space="preserve">Cessions internes </t>
  </si>
  <si>
    <t>Combustibles, bois</t>
  </si>
  <si>
    <t>Emballage</t>
  </si>
  <si>
    <t>Engrais</t>
  </si>
  <si>
    <t>Entretien matériel ou batiment spécifique à un atelier</t>
  </si>
  <si>
    <t>Honoraire vétérinaire atelier 1</t>
  </si>
  <si>
    <t>Produits de défense de végétaux</t>
  </si>
  <si>
    <t>Produits de reproduction animale</t>
  </si>
  <si>
    <t>Produits d'entretien et hygiène</t>
  </si>
  <si>
    <t>Produits vétérinaires</t>
  </si>
  <si>
    <t>Salaire et charge occasionnelle</t>
  </si>
  <si>
    <t>Semences et plants</t>
  </si>
  <si>
    <t>Travaux par tiers pour animaux (les prestations de service , ex:tonte des brebis</t>
  </si>
  <si>
    <t>Travaux par tiers pour végétaux (CUMA…)</t>
  </si>
  <si>
    <t>Amendements</t>
  </si>
  <si>
    <t>Autres travaux et fournitures</t>
  </si>
  <si>
    <t xml:space="preserve">Cotisations professionnelles </t>
  </si>
  <si>
    <t>Eau, gaz, EDF</t>
  </si>
  <si>
    <t>Entretien des constructions</t>
  </si>
  <si>
    <t>Entretien des terrains</t>
  </si>
  <si>
    <t>Entretien du matériel non spécifique à un atelier</t>
  </si>
  <si>
    <t>Essence Gasoil routier</t>
  </si>
  <si>
    <t>Fermage et charges locatives</t>
  </si>
  <si>
    <t xml:space="preserve">Formation / documentations </t>
  </si>
  <si>
    <t>Frais financiers</t>
  </si>
  <si>
    <t>Frais PTT</t>
  </si>
  <si>
    <t>Honoraires centre de gestion</t>
  </si>
  <si>
    <t>Impôts et taxes</t>
  </si>
  <si>
    <t>Impôts fonciers</t>
  </si>
  <si>
    <t xml:space="preserve">location matériel divers </t>
  </si>
  <si>
    <t>Marchandise destinés à la revente</t>
  </si>
  <si>
    <t xml:space="preserve">MSA exploitant </t>
  </si>
  <si>
    <t>Notaire</t>
  </si>
  <si>
    <t>Petit équipement</t>
  </si>
  <si>
    <t>Primes d'assurances</t>
  </si>
  <si>
    <t>Publicités, transports et déplacements</t>
  </si>
  <si>
    <t>Salaires et charges salariales permanentes</t>
  </si>
  <si>
    <t xml:space="preserve">Concernant les nouveaux investissements à partir de l'installation </t>
  </si>
  <si>
    <t xml:space="preserve">Année 1 </t>
  </si>
  <si>
    <t>Durée d'amort. Envisagée</t>
  </si>
  <si>
    <t xml:space="preserve">Foncier </t>
  </si>
  <si>
    <t xml:space="preserve">Frais d'étude de gestion - SAFER </t>
  </si>
  <si>
    <t>Batiment</t>
  </si>
  <si>
    <t>Matériel et outillage</t>
  </si>
  <si>
    <t>Plantation</t>
  </si>
  <si>
    <t xml:space="preserve">Véhicule </t>
  </si>
  <si>
    <t xml:space="preserve">TOTAL investissement Année 1 </t>
  </si>
  <si>
    <t>Année 2</t>
  </si>
  <si>
    <t>TOTAL investissement Année 2</t>
  </si>
  <si>
    <t>Année 3</t>
  </si>
  <si>
    <t>TOTAL investissement Année 3</t>
  </si>
  <si>
    <t>Année 4</t>
  </si>
  <si>
    <t>TOTAL investissement Année 4</t>
  </si>
  <si>
    <t>Année 5</t>
  </si>
  <si>
    <t>Année 6</t>
  </si>
  <si>
    <t>TOTAL investissement Année 6</t>
  </si>
  <si>
    <t>Année 7</t>
  </si>
  <si>
    <t>Aides et Subventions envisagées</t>
  </si>
  <si>
    <t>Subvention DJA</t>
  </si>
  <si>
    <t>Subvention région</t>
  </si>
  <si>
    <t>Autres subventions (collectivité - ACRE…)</t>
  </si>
  <si>
    <t>Concernant les apports personnels</t>
  </si>
  <si>
    <t>Apports personnels envisagés</t>
  </si>
  <si>
    <t>Concernant les prélèvements</t>
  </si>
  <si>
    <t>Prélèvements privés courants  - Associé 1</t>
  </si>
  <si>
    <t xml:space="preserve">PP exceptionnels </t>
  </si>
  <si>
    <t>CALCUL DES ANNUITES</t>
  </si>
  <si>
    <t xml:space="preserve">Année d'installation </t>
  </si>
  <si>
    <t xml:space="preserve">Emprunt Désignation </t>
  </si>
  <si>
    <t>Montant</t>
  </si>
  <si>
    <t>Durée</t>
  </si>
  <si>
    <t>taux</t>
  </si>
  <si>
    <t>annuité</t>
  </si>
  <si>
    <t xml:space="preserve">Emprunt précédent </t>
  </si>
  <si>
    <t>TOTAL</t>
  </si>
  <si>
    <t>Année 1</t>
  </si>
  <si>
    <t>CALCUL DES AMORTISSEMENTS</t>
  </si>
  <si>
    <t>Nature imobilisation</t>
  </si>
  <si>
    <t>Dotation aux amortissements</t>
  </si>
  <si>
    <t>Amortissement en cours</t>
  </si>
  <si>
    <t xml:space="preserve">Amortissement à partir année d'installation </t>
  </si>
  <si>
    <t>Année 8</t>
  </si>
  <si>
    <t>Total affectation dotation aux amortissements par année</t>
  </si>
  <si>
    <t>Mes emplois</t>
  </si>
  <si>
    <t>Mes ressources</t>
  </si>
  <si>
    <t>(Investissements)</t>
  </si>
  <si>
    <t>(Financements)</t>
  </si>
  <si>
    <t>Désignation des comptes</t>
  </si>
  <si>
    <t>Montant net</t>
  </si>
  <si>
    <t>Frais d'établissement</t>
  </si>
  <si>
    <t>Brevet</t>
  </si>
  <si>
    <t xml:space="preserve">Notaire </t>
  </si>
  <si>
    <t xml:space="preserve">SAFER </t>
  </si>
  <si>
    <t>Total immobilisations incorporelle</t>
  </si>
  <si>
    <t xml:space="preserve">Capital individiuel </t>
  </si>
  <si>
    <t>Terrains</t>
  </si>
  <si>
    <t>aménagements fonciers</t>
  </si>
  <si>
    <t>Constructions</t>
  </si>
  <si>
    <t>installations techniques</t>
  </si>
  <si>
    <t>Total CAPITAUX PROPRES</t>
  </si>
  <si>
    <t>outillage</t>
  </si>
  <si>
    <t>Matériels</t>
  </si>
  <si>
    <t>Prêt JA</t>
  </si>
  <si>
    <t xml:space="preserve">Total Subvention </t>
  </si>
  <si>
    <t>Total immobilisations corporelles</t>
  </si>
  <si>
    <t xml:space="preserve">Prêt foncier Année 1 </t>
  </si>
  <si>
    <t>Prêt foncier Année 2</t>
  </si>
  <si>
    <t>Animaux reproducteurs</t>
  </si>
  <si>
    <t>Plantations</t>
  </si>
  <si>
    <t>Prêt matériel Année 1</t>
  </si>
  <si>
    <t>Total immobilisation Biens vivants</t>
  </si>
  <si>
    <t>Prêt matériel Année 2</t>
  </si>
  <si>
    <t>Prêt matériel Année 3</t>
  </si>
  <si>
    <t xml:space="preserve">Parts sociales (CUMA, coopératives) </t>
  </si>
  <si>
    <t>Total immobilisation financière</t>
  </si>
  <si>
    <t>Prêt batiment Année 1</t>
  </si>
  <si>
    <t>Prêt batiment Année 2</t>
  </si>
  <si>
    <t>Total IMMOBILISATIONS</t>
  </si>
  <si>
    <t>Total emprunt long et moyen terme</t>
  </si>
  <si>
    <t>Autres animaux</t>
  </si>
  <si>
    <t>Stock d'approvisionnements</t>
  </si>
  <si>
    <t>Produits d'exploitation en stock</t>
  </si>
  <si>
    <t xml:space="preserve">Banque </t>
  </si>
  <si>
    <t xml:space="preserve">STOCKS circulants </t>
  </si>
  <si>
    <t>Emprunt court terme</t>
  </si>
  <si>
    <t>Banque</t>
  </si>
  <si>
    <t>Total emprunt court terme</t>
  </si>
  <si>
    <t>Caisse</t>
  </si>
  <si>
    <t xml:space="preserve">Valeurs disponibles </t>
  </si>
  <si>
    <t>Total  ACTIF CIRCULANT</t>
  </si>
  <si>
    <t>Total  DETTES</t>
  </si>
  <si>
    <t>TOTAL  ACTIF</t>
  </si>
  <si>
    <t>TOTAL  PASSIF</t>
  </si>
  <si>
    <t>Capital associé 1</t>
  </si>
  <si>
    <t>Capital associé 2</t>
  </si>
  <si>
    <t>Capital associé 3</t>
  </si>
  <si>
    <t>apports personnels</t>
  </si>
  <si>
    <t>Capital associé 4</t>
  </si>
  <si>
    <t>Capital associé 5</t>
  </si>
  <si>
    <t>DJA (80%)</t>
  </si>
  <si>
    <t>Total subventions</t>
  </si>
  <si>
    <t>Total CAPITAL SOCIAL</t>
  </si>
  <si>
    <t>Compte associé 1</t>
  </si>
  <si>
    <t>Compte associé 2</t>
  </si>
  <si>
    <t>Compte associé 3</t>
  </si>
  <si>
    <t>Compte associé 4</t>
  </si>
  <si>
    <t>Compte associé 5</t>
  </si>
  <si>
    <t>Total COMPTE ASSOCIE</t>
  </si>
  <si>
    <t>Bilan D'ouverture au :</t>
  </si>
  <si>
    <t xml:space="preserve">ACTIF </t>
  </si>
  <si>
    <t xml:space="preserve">PASSIF </t>
  </si>
  <si>
    <t xml:space="preserve">Capital individiuel (si un seul exploitant) </t>
  </si>
  <si>
    <t xml:space="preserve">Capital social (pour les associés) </t>
  </si>
  <si>
    <t>Comptes associés 1</t>
  </si>
  <si>
    <t xml:space="preserve">Comptes associés 2 </t>
  </si>
  <si>
    <t>Comptes associés 3</t>
  </si>
  <si>
    <t>Autres immobilisations et en cours</t>
  </si>
  <si>
    <t>Prêt foncier</t>
  </si>
  <si>
    <t>Prêt matériel</t>
  </si>
  <si>
    <t>Prêt batiment</t>
  </si>
  <si>
    <t>Avances aux cultures en terre</t>
  </si>
  <si>
    <t>Débiteurs divers</t>
  </si>
  <si>
    <t>Créances clients</t>
  </si>
  <si>
    <t>Etat TVA</t>
  </si>
  <si>
    <t>CREANCES</t>
  </si>
  <si>
    <t>Année de croisière</t>
  </si>
  <si>
    <t xml:space="preserve">Produits </t>
  </si>
  <si>
    <t>Charges opérationnelles</t>
  </si>
  <si>
    <t>Ventes</t>
  </si>
  <si>
    <t xml:space="preserve">Charges opé. </t>
  </si>
  <si>
    <t xml:space="preserve">Montant </t>
  </si>
  <si>
    <t>Désignation des charges</t>
  </si>
  <si>
    <t xml:space="preserve">TOTAL </t>
  </si>
  <si>
    <t>Subventions</t>
  </si>
  <si>
    <t xml:space="preserve">Désignation des subventions </t>
  </si>
  <si>
    <t xml:space="preserve">Autoconsommation </t>
  </si>
  <si>
    <t xml:space="preserve">Désignation </t>
  </si>
  <si>
    <t>Cession interne</t>
  </si>
  <si>
    <t xml:space="preserve">Désignation Cession interne </t>
  </si>
  <si>
    <t xml:space="preserve">TOTAL PRODUITS </t>
  </si>
  <si>
    <r>
      <rPr>
        <b/>
        <sz val="10"/>
        <rFont val="Arial"/>
        <family val="2"/>
        <charset val="1"/>
      </rPr>
      <t xml:space="preserve">TOTAL MARGE BRUTE DE L'ATELIER
</t>
    </r>
    <r>
      <rPr>
        <i/>
        <sz val="10"/>
        <rFont val="Arial"/>
        <family val="2"/>
        <charset val="1"/>
      </rPr>
      <t>Produits - charges</t>
    </r>
  </si>
  <si>
    <t>TOTAL CHARGES</t>
  </si>
  <si>
    <t xml:space="preserve">COMPTE DE RESULTAT et SIG </t>
  </si>
  <si>
    <t xml:space="preserve">Vers le RESULTAT de L'EXERCICE </t>
  </si>
  <si>
    <t>Vers la MARGE de SECURITE</t>
  </si>
  <si>
    <t xml:space="preserve">VISION COMPTABLE </t>
  </si>
  <si>
    <t>VISION ECONOMIQUE - TRESORERIE</t>
  </si>
  <si>
    <t>TOTAL des PRODUITS Hors Aides</t>
  </si>
  <si>
    <t>Aides et subventions</t>
  </si>
  <si>
    <t xml:space="preserve">TOTAL des PRODUITS avec toutes les aides </t>
  </si>
  <si>
    <t>Travaux par tiers pour animaux (les prestations de service,ex:tonte des brebis</t>
  </si>
  <si>
    <t>MARGE BRUTE GLOBALE</t>
  </si>
  <si>
    <t>VALEUR AJOUTEE</t>
  </si>
  <si>
    <t xml:space="preserve">EBE </t>
  </si>
  <si>
    <t>Dotations des amortissements</t>
  </si>
  <si>
    <t>RESULTAT D'EXPLOITATION</t>
  </si>
  <si>
    <t xml:space="preserve">Annuités </t>
  </si>
  <si>
    <t>Frais financiers CT</t>
  </si>
  <si>
    <t>Frais financiers Moyens terme</t>
  </si>
  <si>
    <t>Produits financiers</t>
  </si>
  <si>
    <t>Frais financiers Court terme et agios</t>
  </si>
  <si>
    <t>Autre frais financiers</t>
  </si>
  <si>
    <t>RESULTAT COURANT</t>
  </si>
  <si>
    <t xml:space="preserve">REVENU DISPONIBLE </t>
  </si>
  <si>
    <t>Produits exeptionnels</t>
  </si>
  <si>
    <t xml:space="preserve">Prélèvements privés </t>
  </si>
  <si>
    <t>Charges exeptionnelles</t>
  </si>
  <si>
    <t>en cas de société indiquer les prélèvements de tous les associés</t>
  </si>
  <si>
    <t xml:space="preserve"> RESULTAT DE L'EXERCICE</t>
  </si>
  <si>
    <t xml:space="preserve">MARGE DE SECURITE </t>
  </si>
  <si>
    <t>CALCUL DES COTISATIONS MSA</t>
  </si>
  <si>
    <t>RP</t>
  </si>
  <si>
    <t>cotisations payées N-1</t>
  </si>
  <si>
    <t>(ou moyenne N-3,N-2 N-1)</t>
  </si>
  <si>
    <t>Installé(e) depuis</t>
  </si>
  <si>
    <t>an(s)    ( ne pas renseigner si installation après 41 ans)</t>
  </si>
  <si>
    <t>SMIC horaire</t>
  </si>
  <si>
    <t>Plafond SS</t>
  </si>
  <si>
    <t>Cotisations</t>
  </si>
  <si>
    <t>Assiette mini</t>
  </si>
  <si>
    <t>PFA</t>
  </si>
  <si>
    <t>AVI</t>
  </si>
  <si>
    <t>AVA</t>
  </si>
  <si>
    <t>taux AVA déplafonnée</t>
  </si>
  <si>
    <t>Invalidité</t>
  </si>
  <si>
    <t>AMEXA</t>
  </si>
  <si>
    <t>exo JA</t>
  </si>
  <si>
    <t>RCO</t>
  </si>
  <si>
    <t>cotisation VAL'HOR</t>
  </si>
  <si>
    <t>VIVEA</t>
  </si>
  <si>
    <t>CSG</t>
  </si>
  <si>
    <t>RP+  cotis</t>
  </si>
  <si>
    <t>CRDS</t>
  </si>
  <si>
    <t>ATEXA</t>
  </si>
  <si>
    <t>IJ AMEXA</t>
  </si>
  <si>
    <t>forfait</t>
  </si>
  <si>
    <t>TOTAL HT</t>
  </si>
  <si>
    <t>TVA (sur cotisations VAL'HOR et Vivea)</t>
  </si>
  <si>
    <t>TOTAL à payer</t>
  </si>
  <si>
    <t xml:space="preserve"> cotisations complémentaires   aide familial MAJEUR</t>
  </si>
  <si>
    <t>SI  AF MINEUR DIVISER AMEXA PAR 2</t>
  </si>
  <si>
    <t>Total HT</t>
  </si>
  <si>
    <t>TVA (sur cotisation Vivea)</t>
  </si>
  <si>
    <t>total à payer</t>
  </si>
  <si>
    <t>Taux sur RP</t>
  </si>
  <si>
    <t>A</t>
  </si>
  <si>
    <t>B</t>
  </si>
  <si>
    <t>C</t>
  </si>
  <si>
    <t>D</t>
  </si>
  <si>
    <t>COLPI</t>
  </si>
  <si>
    <r>
      <rPr>
        <b/>
        <sz val="14"/>
        <rFont val="Arial"/>
        <family val="2"/>
        <charset val="1"/>
      </rPr>
      <t xml:space="preserve">Cotisations ATEXA accidents du travail </t>
    </r>
    <r>
      <rPr>
        <b/>
        <sz val="8"/>
        <rFont val="Arial"/>
        <family val="2"/>
        <charset val="1"/>
      </rPr>
      <t>(incluses dans les calculs ci-dessus)</t>
    </r>
  </si>
  <si>
    <t>CHEF D'EXPLOITATION  A TITRE PRINCIPAL</t>
  </si>
  <si>
    <t>CHEF D'EXPLOITATION  A TITRE SECONDAIRE</t>
  </si>
  <si>
    <t>COLLABORATEURS A TITRE PRINCIPAL, AIDES FAMILIAUX</t>
  </si>
  <si>
    <t>COLLABORATEURS A TITRE SECONDAIRE</t>
  </si>
  <si>
    <t xml:space="preserve">CALCUL DU PRIX DE REVIENT </t>
  </si>
  <si>
    <t>Nom de la production :</t>
  </si>
  <si>
    <t>NB d'unités ( qx, kg, l,,,,,)</t>
  </si>
  <si>
    <t>unités</t>
  </si>
  <si>
    <t>Prix de vente unitaire</t>
  </si>
  <si>
    <t>Charges pour l'ensemble de ce produit</t>
  </si>
  <si>
    <t>Par unité</t>
  </si>
  <si>
    <t xml:space="preserve">Coûts de production </t>
  </si>
  <si>
    <t>Total charges opérationnelles</t>
  </si>
  <si>
    <t>Charges de structure</t>
  </si>
  <si>
    <t>Charges Main d'œuvre salariées</t>
  </si>
  <si>
    <t xml:space="preserve">Frais financiers (Agios, intérêts) </t>
  </si>
  <si>
    <t>Total Couts de production</t>
  </si>
  <si>
    <t>Produits</t>
  </si>
  <si>
    <t>Produit</t>
  </si>
  <si>
    <t>Affectation Aides découplées pour ce produit</t>
  </si>
  <si>
    <t>Total Produit</t>
  </si>
  <si>
    <t>Rému travail</t>
  </si>
  <si>
    <t>Nb Heures de travail atelier pour ce produit</t>
  </si>
  <si>
    <t>Rémunération horaire</t>
  </si>
  <si>
    <t xml:space="preserve">total rémunération Main d'œuvre </t>
  </si>
  <si>
    <t xml:space="preserve">Rému capital </t>
  </si>
  <si>
    <t>Montant  capitaux propres affectés pour ce produit</t>
  </si>
  <si>
    <t>Taux rémunération capital</t>
  </si>
  <si>
    <t xml:space="preserve">Total rémunération capital </t>
  </si>
  <si>
    <t xml:space="preserve">Nb ha en propriété  pour ce produit </t>
  </si>
  <si>
    <t>rémunération ha</t>
  </si>
  <si>
    <t xml:space="preserve">Part rémunération  du foncier </t>
  </si>
  <si>
    <t xml:space="preserve">Prix de revient brut pour ce produit </t>
  </si>
  <si>
    <t xml:space="preserve">Rappel Prix de vente </t>
  </si>
  <si>
    <r>
      <t xml:space="preserve">PLAN DE FINANCEMENT ENTREPRISE 
</t>
    </r>
    <r>
      <rPr>
        <i/>
        <sz val="18"/>
        <color theme="0"/>
        <rFont val="Arial"/>
        <family val="2"/>
        <charset val="1"/>
      </rPr>
      <t>sous forme SOCIETAIRE</t>
    </r>
  </si>
  <si>
    <r>
      <t xml:space="preserve">PLAN DE FINANCEMENT ENTREPRISE 
</t>
    </r>
    <r>
      <rPr>
        <i/>
        <sz val="18"/>
        <color theme="0"/>
        <rFont val="Arial"/>
        <family val="2"/>
        <charset val="1"/>
      </rPr>
      <t>sous forme INDIVIDUELLE</t>
    </r>
  </si>
  <si>
    <t xml:space="preserve">Année installation : </t>
  </si>
  <si>
    <t>Année de croisière :</t>
  </si>
  <si>
    <t>Montant HT</t>
  </si>
  <si>
    <t>Total immobilisations incorporelles</t>
  </si>
  <si>
    <t>MON PLAN DE FINANCEMENT PERSONNEL 1</t>
  </si>
  <si>
    <t>Rému foncier</t>
  </si>
  <si>
    <t>RECETTES HT</t>
  </si>
  <si>
    <t>DEPENSES CH STRUC HT</t>
  </si>
  <si>
    <t>INVESTISSEMENTS OU IMMOS HT</t>
  </si>
  <si>
    <t>TVA sur  investissement 20%</t>
  </si>
  <si>
    <t>Prélèvements privés</t>
  </si>
  <si>
    <t>Total annuités et prélèvements privés</t>
  </si>
  <si>
    <t>BUDGET PREVISIONNEL DE TRESORERIE  - ANNEE N</t>
  </si>
  <si>
    <t>Solde début</t>
  </si>
  <si>
    <t xml:space="preserve">DEPENSES CH OP HT </t>
  </si>
  <si>
    <t>Charges locatives</t>
  </si>
  <si>
    <t>Fermage</t>
  </si>
  <si>
    <t xml:space="preserve">Total Produits HT </t>
  </si>
  <si>
    <t xml:space="preserve">Total Dépenses HT </t>
  </si>
  <si>
    <t xml:space="preserve">Total Dépenses Charges Opé. HT </t>
  </si>
  <si>
    <t>REMBOURSEMENT ANNUITES</t>
  </si>
  <si>
    <t xml:space="preserve">Total </t>
  </si>
  <si>
    <t xml:space="preserve">TOTAL RECETTES TTC </t>
  </si>
  <si>
    <t xml:space="preserve">solde fin mois </t>
  </si>
  <si>
    <t xml:space="preserve">Total Recettes HT / mois </t>
  </si>
  <si>
    <t xml:space="preserve">TOTAL Subvention </t>
  </si>
  <si>
    <t>RP estimé</t>
  </si>
  <si>
    <t>Bénéfice avant rémunération 
du travail, du foncier et du capital</t>
  </si>
  <si>
    <t xml:space="preserve">Nouveaux emprunts en année d'installation </t>
  </si>
  <si>
    <r>
      <t xml:space="preserve">MARGE BRUTE GLOBALE du SYSTÈME 
</t>
    </r>
    <r>
      <rPr>
        <i/>
        <sz val="18"/>
        <color theme="0"/>
        <rFont val="Arial"/>
        <family val="2"/>
        <charset val="1"/>
      </rPr>
      <t>en année de croisière</t>
    </r>
  </si>
  <si>
    <r>
      <t xml:space="preserve">MARGE BRUTE GLOBALE D'UN ATELIER
</t>
    </r>
    <r>
      <rPr>
        <i/>
        <sz val="18"/>
        <color theme="0"/>
        <rFont val="Arial"/>
        <family val="2"/>
        <charset val="1"/>
      </rPr>
      <t>en année de croisière</t>
    </r>
  </si>
  <si>
    <t xml:space="preserve">Nom de l'atelier: </t>
  </si>
  <si>
    <t>TOTAL investissement Année 5</t>
  </si>
  <si>
    <t>TOTAL investissement Année 7</t>
  </si>
  <si>
    <t>Désignation des produits de l'atelier</t>
  </si>
  <si>
    <t>Désignation des produits des ateliers</t>
  </si>
  <si>
    <t>Total CHARGES Opé + Structure +investissement HT + TVA</t>
  </si>
  <si>
    <t xml:space="preserve">TOTAL DÉPENSES TTC </t>
  </si>
  <si>
    <t xml:space="preserve">Solde recettes - dépenses du mois </t>
  </si>
  <si>
    <t xml:space="preserve">Evolution de la trésorerie </t>
  </si>
  <si>
    <t>Concernant les rendements attendus:</t>
  </si>
  <si>
    <t>Objectif en année de croisière:</t>
  </si>
  <si>
    <t xml:space="preserve">Rappel </t>
  </si>
  <si>
    <t>Somme mensuelle enregistrée</t>
  </si>
  <si>
    <t>Total des dettes court terme</t>
  </si>
  <si>
    <t>Total emprunt long et moyen terme (ELMT)</t>
  </si>
  <si>
    <t>Total Subvention</t>
  </si>
  <si>
    <t>Subvention d'investissement</t>
  </si>
  <si>
    <r>
      <t xml:space="preserve">TOTAL MARGE BRUTE DES L'ATELIERS
</t>
    </r>
    <r>
      <rPr>
        <i/>
        <sz val="10"/>
        <rFont val="Arial"/>
        <family val="2"/>
        <charset val="1"/>
      </rPr>
      <t>Produits - charges</t>
    </r>
  </si>
  <si>
    <t>Données concernant le prêt</t>
  </si>
  <si>
    <t>Date de début :</t>
  </si>
  <si>
    <t>Montant du prêt :</t>
  </si>
  <si>
    <t xml:space="preserve"> €</t>
  </si>
  <si>
    <t>Durée :</t>
  </si>
  <si>
    <t>mois</t>
  </si>
  <si>
    <t>Taux d'intérêt :</t>
  </si>
  <si>
    <t xml:space="preserve"> %</t>
  </si>
  <si>
    <t>Taux d'assurance :</t>
  </si>
  <si>
    <t xml:space="preserve"> % du montant emprunté</t>
  </si>
  <si>
    <t>Différé de remboursement</t>
  </si>
  <si>
    <t>Sans Différé</t>
  </si>
  <si>
    <t>Type de différé :</t>
  </si>
  <si>
    <t>Différé Partiel (avec paiement des intérêts)</t>
  </si>
  <si>
    <t>Différé Total (sans paiement des intérêts)</t>
  </si>
  <si>
    <t>Durée du différé :</t>
  </si>
  <si>
    <t>Coût global du prêt</t>
  </si>
  <si>
    <t>Coût des intérêts :</t>
  </si>
  <si>
    <t>€</t>
  </si>
  <si>
    <t>Coût de l'assurance :</t>
  </si>
  <si>
    <t>Coût total du prêt :</t>
  </si>
  <si>
    <t>Tableau d'amortissement</t>
  </si>
  <si>
    <t>Date</t>
  </si>
  <si>
    <t>No. d'échéance</t>
  </si>
  <si>
    <t>Mensualité
avec assurance</t>
  </si>
  <si>
    <t>Mensualité
hors assurance</t>
  </si>
  <si>
    <t>Intérêts</t>
  </si>
  <si>
    <t>Assurance</t>
  </si>
  <si>
    <t>Capital remboursé</t>
  </si>
  <si>
    <t>Capital
restant dû</t>
  </si>
  <si>
    <t>Cumul des
intérêts</t>
  </si>
  <si>
    <t>K restant dû</t>
  </si>
  <si>
    <t>TOTAL ANNUITES / intérets</t>
  </si>
  <si>
    <t>Dettes fourtnisseurs</t>
  </si>
  <si>
    <t xml:space="preserve">TOTAL HT </t>
  </si>
  <si>
    <t>BUDGET PREVISIONNEL DE TRESORERIE  - ANNEE N+2</t>
  </si>
  <si>
    <t>BUDGET PREVISIONNEL DE TRESORERIE  - ANNEE N+1</t>
  </si>
  <si>
    <t>BUDGET PREVISIONNEL DE TRESORERIE  - ANNEE N+3</t>
  </si>
  <si>
    <t>BUDGET PREVISIONNEL DE TRESORERIE  - ANNEE N+4</t>
  </si>
  <si>
    <t>BUDGET PREVISIONNEL DE TRESORERIE  - ANNEE N+5</t>
  </si>
  <si>
    <t>BUDGET PREVISIONNEL DE TRESORERIE  - ANNEE N+6</t>
  </si>
  <si>
    <t>Produit 9</t>
  </si>
  <si>
    <t>Produit 10</t>
  </si>
  <si>
    <t>Produit 11</t>
  </si>
  <si>
    <t>Produit 12</t>
  </si>
  <si>
    <t>Produit 13</t>
  </si>
  <si>
    <t>Produit 14</t>
  </si>
  <si>
    <t>Produit 15</t>
  </si>
  <si>
    <t>Produit 16</t>
  </si>
  <si>
    <t>Produit 17</t>
  </si>
  <si>
    <t>Produit 18</t>
  </si>
  <si>
    <t>Produit 19</t>
  </si>
  <si>
    <t>Produit 20</t>
  </si>
  <si>
    <t xml:space="preserve">Produit 21 - Autoconsommation </t>
  </si>
  <si>
    <t xml:space="preserve">Produit 22 - cession interne (ex: céréale transfo pain) </t>
  </si>
  <si>
    <t>Espèce / Cépage</t>
  </si>
  <si>
    <t>ATELIER 7</t>
  </si>
  <si>
    <t>ATELIER 8</t>
  </si>
  <si>
    <t>ATELIER 9</t>
  </si>
  <si>
    <t>ATELIER 10</t>
  </si>
  <si>
    <t>ATELIER 11</t>
  </si>
  <si>
    <t>ATELIER 12</t>
  </si>
  <si>
    <t>ATELIER 13</t>
  </si>
  <si>
    <t>ATELIER 14</t>
  </si>
  <si>
    <t>ATELIER 15</t>
  </si>
  <si>
    <t>L</t>
  </si>
  <si>
    <t>HL</t>
  </si>
  <si>
    <t>Bouteille</t>
  </si>
  <si>
    <t>Magnum</t>
  </si>
  <si>
    <t>M²</t>
  </si>
  <si>
    <t>M linéaire</t>
  </si>
  <si>
    <t>Pot</t>
  </si>
  <si>
    <t>Palette</t>
  </si>
  <si>
    <t>Kg</t>
  </si>
  <si>
    <t>Planche</t>
  </si>
  <si>
    <t>Nuité</t>
  </si>
  <si>
    <t>BIB</t>
  </si>
  <si>
    <t>1000L</t>
  </si>
  <si>
    <t>Kg Carcasse</t>
  </si>
  <si>
    <t>Kg vif</t>
  </si>
  <si>
    <t>Boîte</t>
  </si>
  <si>
    <t>Unité</t>
  </si>
  <si>
    <t>Unités</t>
  </si>
  <si>
    <t>Prélèvements privés courants  - Associé 2</t>
  </si>
  <si>
    <t>Prélèvements privés courants  - Associé 3</t>
  </si>
  <si>
    <t>Prélèvements privés courants  - Associé 4</t>
  </si>
  <si>
    <t>Prélèvements privés courants  - Associé 5</t>
  </si>
  <si>
    <t>Aides PAC</t>
  </si>
  <si>
    <t>Emprunts</t>
  </si>
  <si>
    <t>Total TVA / recettes</t>
  </si>
  <si>
    <t>Total TVA / Charges Opé.</t>
  </si>
  <si>
    <t>Total TVA / Charges structures</t>
  </si>
  <si>
    <t>Dépenses d'investissements HT</t>
  </si>
  <si>
    <t>Solde TVA</t>
  </si>
  <si>
    <t>Remboursement CT</t>
  </si>
  <si>
    <t>Remboursement LMT</t>
  </si>
  <si>
    <t>Annuel</t>
  </si>
  <si>
    <t>Subventiond'investissement</t>
  </si>
  <si>
    <t>Déblocages emprunts CT</t>
  </si>
  <si>
    <r>
      <t xml:space="preserve">Dotation aux </t>
    </r>
    <r>
      <rPr>
        <b/>
        <sz val="12"/>
        <color rgb="FF000000"/>
        <rFont val="Arial"/>
        <family val="2"/>
      </rPr>
      <t>Amortissements</t>
    </r>
  </si>
  <si>
    <r>
      <rPr>
        <b/>
        <sz val="12"/>
        <rFont val="Arial"/>
        <family val="2"/>
      </rPr>
      <t>Total charges de structure</t>
    </r>
    <r>
      <rPr>
        <sz val="12"/>
        <rFont val="Arial"/>
        <family val="2"/>
        <charset val="1"/>
      </rPr>
      <t xml:space="preserve"> </t>
    </r>
    <r>
      <rPr>
        <sz val="10"/>
        <rFont val="Arial"/>
        <family val="2"/>
      </rPr>
      <t>(avec MO, FF,Amort.)</t>
    </r>
  </si>
  <si>
    <r>
      <t xml:space="preserve">Total charges de structure directe </t>
    </r>
    <r>
      <rPr>
        <sz val="11"/>
        <rFont val="Arial"/>
        <family val="2"/>
      </rPr>
      <t xml:space="preserve">(hors MO) </t>
    </r>
  </si>
  <si>
    <r>
      <t xml:space="preserve">Prix de revient net </t>
    </r>
    <r>
      <rPr>
        <sz val="12"/>
        <color rgb="FF000000"/>
        <rFont val="Arial"/>
        <family val="2"/>
      </rPr>
      <t xml:space="preserve">(aides déduites) </t>
    </r>
  </si>
  <si>
    <t xml:space="preserve">Mois instal. (chiffre) : </t>
  </si>
  <si>
    <t>Frais financiers CT et agios</t>
  </si>
  <si>
    <t>Frais bureau papeterie</t>
  </si>
  <si>
    <t>Aides couplées animales</t>
  </si>
  <si>
    <t>Aides couplées végétales</t>
  </si>
  <si>
    <t>Aides à la reconversion bio</t>
  </si>
  <si>
    <t>TOTAL Subvention PAC</t>
  </si>
  <si>
    <t>Aides découplées - Paiement de base</t>
  </si>
  <si>
    <t>Aides découplées - Eco-régime</t>
  </si>
  <si>
    <t>Aides découplées - Paiement redistributif</t>
  </si>
  <si>
    <t>Aides découplées - Paiement Jeune Agriculteur</t>
  </si>
  <si>
    <t>Subvention PCAE</t>
  </si>
  <si>
    <t>Ecart restant à ventiler</t>
  </si>
  <si>
    <t>Apport personnel</t>
  </si>
  <si>
    <t xml:space="preserve">Solde fin mois </t>
  </si>
  <si>
    <t>Mensuel</t>
  </si>
  <si>
    <t>Déblocages emprunts LMT</t>
  </si>
  <si>
    <t>Année de réalisation</t>
  </si>
  <si>
    <t>K restant dû N-0</t>
  </si>
  <si>
    <r>
      <t>Bénéf RSA (</t>
    </r>
    <r>
      <rPr>
        <b/>
        <sz val="10"/>
        <rFont val="Arial"/>
        <family val="2"/>
      </rPr>
      <t>OUI NON</t>
    </r>
    <r>
      <rPr>
        <sz val="10"/>
        <rFont val="Arial"/>
        <family val="2"/>
      </rPr>
      <t>)</t>
    </r>
  </si>
  <si>
    <t>NON</t>
  </si>
  <si>
    <t>au 01/08/23</t>
  </si>
  <si>
    <r>
      <t>activite</t>
    </r>
    <r>
      <rPr>
        <b/>
        <sz val="10"/>
        <rFont val="Arial"/>
        <family val="2"/>
      </rPr>
      <t xml:space="preserve">: VITI </t>
    </r>
    <r>
      <rPr>
        <sz val="10"/>
        <rFont val="Arial"/>
        <family val="2"/>
      </rPr>
      <t xml:space="preserve">ou </t>
    </r>
    <r>
      <rPr>
        <b/>
        <sz val="10"/>
        <rFont val="Arial"/>
        <family val="2"/>
      </rPr>
      <t xml:space="preserve">SPE </t>
    </r>
    <r>
      <rPr>
        <sz val="10"/>
        <rFont val="Arial"/>
        <family val="2"/>
      </rPr>
      <t xml:space="preserve">(cultures spécialisées ) ou </t>
    </r>
    <r>
      <rPr>
        <b/>
        <sz val="10"/>
        <rFont val="Arial"/>
        <family val="2"/>
      </rPr>
      <t>POLY</t>
    </r>
    <r>
      <rPr>
        <sz val="10"/>
        <rFont val="Arial"/>
        <family val="2"/>
      </rPr>
      <t xml:space="preserve"> pour les autres</t>
    </r>
  </si>
  <si>
    <t>SPE</t>
  </si>
  <si>
    <t>RSA</t>
  </si>
  <si>
    <t>Productions</t>
  </si>
  <si>
    <t>plafond</t>
  </si>
  <si>
    <t>OUI</t>
  </si>
  <si>
    <t>VITI</t>
  </si>
  <si>
    <t>année 1</t>
  </si>
  <si>
    <t>année 2</t>
  </si>
  <si>
    <t>POLY</t>
  </si>
  <si>
    <t>année 3</t>
  </si>
  <si>
    <t>année 4</t>
  </si>
  <si>
    <t>année 5</t>
  </si>
  <si>
    <t>vivea</t>
  </si>
  <si>
    <t>mini</t>
  </si>
  <si>
    <t>Maxi</t>
  </si>
  <si>
    <t xml:space="preserve">chefs d’exploitation ou d’entreprise à titre principal </t>
  </si>
  <si>
    <t>chefs d’exploitation ou d’entreprise à titre secondaire</t>
  </si>
  <si>
    <t xml:space="preserve"> collaborateurs - aides familiaux – associés d’exploitation à titre principal</t>
  </si>
  <si>
    <t>collaborateurs à titre secondaire</t>
  </si>
  <si>
    <t>catégorie A : Viticulture,</t>
  </si>
  <si>
    <t>catégorie B : Entreprises paysagistes, travaux</t>
  </si>
  <si>
    <t>agricoles et forestiers,</t>
  </si>
  <si>
    <t>catégorie C : Cultures spécialisées,</t>
  </si>
  <si>
    <t>catégorie D : Polyculture, autres cultures, marais salants, tous les élevages,</t>
  </si>
  <si>
    <t>activités en lien avec les chevaux,</t>
  </si>
  <si>
    <t>Trimestriel</t>
  </si>
  <si>
    <t>Quantité en stock</t>
  </si>
  <si>
    <t>Quantité récoltée</t>
  </si>
  <si>
    <t>Quantité vendue</t>
  </si>
  <si>
    <t>Dettes fournisseurs</t>
  </si>
  <si>
    <t>105€ pour filières paysage horticole et pépinière</t>
  </si>
  <si>
    <t xml:space="preserve">Taux de cotisation </t>
  </si>
  <si>
    <t xml:space="preserve">Cotisations complémentaires  du conjoint collaborateur </t>
  </si>
  <si>
    <t xml:space="preserve">Cotisant solidaire </t>
  </si>
  <si>
    <t>corisation  de solidarité</t>
  </si>
  <si>
    <t>Nb Esp. légumes</t>
  </si>
  <si>
    <t>Nb Esp. fruits</t>
  </si>
  <si>
    <t>Nb variétés fruits/légumes</t>
  </si>
  <si>
    <t>Janvier</t>
  </si>
  <si>
    <t>20€ sauf  10€ fruits, 10€ leg, 24€ avic, 5€ viti , 50€ horti</t>
  </si>
  <si>
    <t>20€ sauf  60€ fruits, 22€ leg, 48€ avic, 5€ viti , 50€ horti</t>
  </si>
  <si>
    <t>Vérifiez que vous êtes bien éligible au statut de cotisant solidaire</t>
  </si>
  <si>
    <t>FMSE section commune</t>
  </si>
  <si>
    <t xml:space="preserve">FMSE forfait </t>
  </si>
  <si>
    <t xml:space="preserve">COLPI ( conjoint collaborateur </t>
  </si>
  <si>
    <t>SMIC HORAIRE</t>
  </si>
  <si>
    <t>Plafond PASS</t>
  </si>
  <si>
    <t xml:space="preserve">Mise à jour annuelle si pas de changement dans les taux de cotisation mettre à jour les cases jaunes </t>
  </si>
  <si>
    <t>autres éléments à renseigner</t>
  </si>
  <si>
    <t>coef calcul</t>
  </si>
  <si>
    <t>formule de calcul L22</t>
  </si>
  <si>
    <t>Le plafond des exonérations JA est  atteint si RP=54% du PASS</t>
  </si>
  <si>
    <t>maraîchage</t>
  </si>
  <si>
    <t>Panier d'AMAP</t>
  </si>
  <si>
    <t>Panier en Vente à la ferme</t>
  </si>
  <si>
    <t>Panier en Livraison</t>
  </si>
  <si>
    <t>2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</si>
</sst>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quot;€&quot;_-;\-* #,##0.00\ &quot;€&quot;_-;_-* &quot;-&quot;??\ &quot;€&quot;_-;_-@_-"/>
    <numFmt numFmtId="165" formatCode="_-* #,##0.00\ _€_-;\-* #,##0.00\ _€_-;_-* &quot;-&quot;??\ _€_-;_-@_-"/>
    <numFmt numFmtId="166" formatCode="0\ %"/>
    <numFmt numFmtId="167" formatCode="0.0%"/>
    <numFmt numFmtId="168" formatCode="0.00\ %"/>
    <numFmt numFmtId="169" formatCode="#,##0_ ;\-#,##0\ "/>
    <numFmt numFmtId="170" formatCode="#,##0.00&quot; €&quot;"/>
    <numFmt numFmtId="171" formatCode="#,##0&quot; €&quot;"/>
    <numFmt numFmtId="172" formatCode="_-* #,##0\ [$€-1]_-;\-* #,##0\ [$€-1]_-;_-* \-??\ [$€-1]_-"/>
    <numFmt numFmtId="173" formatCode="_-* #,##0.00&quot; €&quot;_-;\-* #,##0.00&quot; €&quot;_-;_-* \-??&quot; €&quot;_-;_-@_-"/>
    <numFmt numFmtId="174" formatCode="_-* #,##0.00\ [$€-40C]_-;\-* #,##0.00\ [$€-40C]_-;_-* \-??\ [$€-40C]_-;_-@_-"/>
    <numFmt numFmtId="175" formatCode="_-* #,##0\ &quot;€&quot;_-;\-* #,##0\ &quot;€&quot;_-;_-* &quot;-&quot;??\ &quot;€&quot;_-;_-@_-"/>
    <numFmt numFmtId="176" formatCode="[$-40C]mmm\-yy;@"/>
    <numFmt numFmtId="177" formatCode="#,##0\ &quot;€&quot;"/>
    <numFmt numFmtId="178" formatCode="mmm\-yyyy"/>
    <numFmt numFmtId="179" formatCode="mmmm"/>
    <numFmt numFmtId="180" formatCode="mmm"/>
    <numFmt numFmtId="181" formatCode="0.0\ %"/>
  </numFmts>
  <fonts count="63">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2"/>
      <name val="Arial"/>
      <family val="2"/>
      <charset val="1"/>
    </font>
    <font>
      <sz val="11"/>
      <name val="Arial"/>
      <family val="2"/>
      <charset val="1"/>
    </font>
    <font>
      <b/>
      <sz val="12"/>
      <name val="Arial"/>
      <family val="2"/>
      <charset val="1"/>
    </font>
    <font>
      <b/>
      <sz val="11"/>
      <name val="Arial"/>
      <family val="2"/>
      <charset val="1"/>
    </font>
    <font>
      <sz val="11"/>
      <color rgb="FF000000"/>
      <name val="Arial"/>
      <family val="2"/>
      <charset val="1"/>
    </font>
    <font>
      <b/>
      <sz val="12"/>
      <color rgb="FF000000"/>
      <name val="Arial"/>
      <family val="2"/>
      <charset val="1"/>
    </font>
    <font>
      <b/>
      <i/>
      <sz val="11"/>
      <color rgb="FF000000"/>
      <name val="Arial"/>
      <family val="2"/>
      <charset val="1"/>
    </font>
    <font>
      <b/>
      <i/>
      <sz val="14"/>
      <name val="Arial"/>
      <family val="2"/>
      <charset val="1"/>
    </font>
    <font>
      <b/>
      <sz val="11"/>
      <color rgb="FF000000"/>
      <name val="Arial"/>
      <family val="2"/>
      <charset val="1"/>
    </font>
    <font>
      <sz val="10"/>
      <name val="Arial"/>
      <family val="2"/>
      <charset val="1"/>
    </font>
    <font>
      <b/>
      <sz val="14"/>
      <name val="Arial"/>
      <family val="2"/>
      <charset val="1"/>
    </font>
    <font>
      <sz val="14"/>
      <name val="Arial"/>
      <family val="2"/>
      <charset val="1"/>
    </font>
    <font>
      <b/>
      <i/>
      <sz val="18"/>
      <color rgb="FF953735"/>
      <name val="Arial"/>
      <family val="2"/>
      <charset val="1"/>
    </font>
    <font>
      <b/>
      <sz val="10"/>
      <name val="Arial"/>
      <family val="2"/>
      <charset val="1"/>
    </font>
    <font>
      <sz val="12"/>
      <color rgb="FF000000"/>
      <name val="Calibri"/>
      <family val="2"/>
      <charset val="1"/>
    </font>
    <font>
      <i/>
      <sz val="18"/>
      <color rgb="FF953735"/>
      <name val="Arial"/>
      <family val="2"/>
      <charset val="1"/>
    </font>
    <font>
      <sz val="16"/>
      <name val="Arial"/>
      <family val="2"/>
      <charset val="1"/>
    </font>
    <font>
      <i/>
      <sz val="10"/>
      <name val="Arial"/>
      <family val="2"/>
      <charset val="1"/>
    </font>
    <font>
      <sz val="10"/>
      <color rgb="FFFFFFFF"/>
      <name val="Arial"/>
      <family val="2"/>
      <charset val="1"/>
    </font>
    <font>
      <b/>
      <i/>
      <sz val="10"/>
      <name val="Arial"/>
      <family val="2"/>
      <charset val="1"/>
    </font>
    <font>
      <i/>
      <sz val="8"/>
      <name val="Arial"/>
      <family val="2"/>
      <charset val="1"/>
    </font>
    <font>
      <b/>
      <sz val="10"/>
      <color rgb="FF000000"/>
      <name val="Arial"/>
      <family val="2"/>
      <charset val="1"/>
    </font>
    <font>
      <i/>
      <sz val="10"/>
      <color rgb="FFFF0000"/>
      <name val="Arial"/>
      <family val="2"/>
      <charset val="1"/>
    </font>
    <font>
      <b/>
      <i/>
      <sz val="10"/>
      <name val="Albertus Medium"/>
      <family val="2"/>
      <charset val="1"/>
    </font>
    <font>
      <b/>
      <sz val="8"/>
      <name val="Arial"/>
      <family val="2"/>
      <charset val="1"/>
    </font>
    <font>
      <sz val="12"/>
      <color rgb="FF000000"/>
      <name val="Arial"/>
      <family val="2"/>
      <charset val="1"/>
    </font>
    <font>
      <sz val="10"/>
      <name val="Arial"/>
      <family val="2"/>
    </font>
    <font>
      <i/>
      <sz val="18"/>
      <name val="Arial"/>
      <family val="2"/>
      <charset val="1"/>
    </font>
    <font>
      <b/>
      <i/>
      <sz val="18"/>
      <color theme="0"/>
      <name val="Arial"/>
      <family val="2"/>
      <charset val="1"/>
    </font>
    <font>
      <i/>
      <sz val="18"/>
      <color theme="0"/>
      <name val="Arial"/>
      <family val="2"/>
      <charset val="1"/>
    </font>
    <font>
      <b/>
      <sz val="11"/>
      <name val="Arial"/>
      <family val="2"/>
    </font>
    <font>
      <b/>
      <sz val="12"/>
      <name val="Arial"/>
      <family val="2"/>
    </font>
    <font>
      <sz val="8"/>
      <color theme="8" tint="-0.249977111117893"/>
      <name val="Arial"/>
      <family val="2"/>
      <charset val="1"/>
    </font>
    <font>
      <b/>
      <sz val="10"/>
      <color rgb="FF000000"/>
      <name val="Arial"/>
      <family val="2"/>
    </font>
    <font>
      <sz val="10"/>
      <name val="Arial"/>
      <family val="2"/>
    </font>
    <font>
      <sz val="12"/>
      <name val="Arial"/>
      <family val="2"/>
    </font>
    <font>
      <sz val="14"/>
      <name val="Arial"/>
      <family val="2"/>
    </font>
    <font>
      <b/>
      <sz val="12"/>
      <color rgb="FFFF0000"/>
      <name val="Arial"/>
      <family val="2"/>
    </font>
    <font>
      <sz val="12"/>
      <color rgb="FFFF0000"/>
      <name val="Arial"/>
      <family val="2"/>
    </font>
    <font>
      <sz val="8"/>
      <name val="Arial"/>
      <family val="2"/>
    </font>
    <font>
      <sz val="9"/>
      <name val="Arial"/>
      <family val="2"/>
    </font>
    <font>
      <sz val="11"/>
      <color theme="1"/>
      <name val="Arial"/>
      <family val="2"/>
      <charset val="1"/>
    </font>
    <font>
      <sz val="16"/>
      <name val="Arial"/>
      <family val="2"/>
    </font>
    <font>
      <sz val="11"/>
      <name val="Arial"/>
      <family val="2"/>
    </font>
    <font>
      <sz val="10"/>
      <name val="Arial"/>
      <family val="2"/>
    </font>
    <font>
      <b/>
      <sz val="14"/>
      <name val="Arial"/>
      <family val="2"/>
    </font>
    <font>
      <sz val="8"/>
      <name val="Arial"/>
      <family val="2"/>
    </font>
    <font>
      <b/>
      <sz val="11"/>
      <color rgb="FF000000"/>
      <name val="Arial"/>
      <family val="2"/>
    </font>
    <font>
      <b/>
      <sz val="12"/>
      <color rgb="FF000000"/>
      <name val="Arial"/>
      <family val="2"/>
    </font>
    <font>
      <sz val="12"/>
      <color rgb="FF000000"/>
      <name val="Arial"/>
      <family val="2"/>
    </font>
    <font>
      <sz val="10"/>
      <color theme="0"/>
      <name val="Arial"/>
      <family val="2"/>
      <charset val="1"/>
    </font>
    <font>
      <sz val="12"/>
      <color theme="0" tint="-0.14999847407452621"/>
      <name val="Arial"/>
      <family val="2"/>
    </font>
    <font>
      <b/>
      <sz val="11"/>
      <color theme="1"/>
      <name val="Calibri"/>
      <family val="2"/>
      <scheme val="minor"/>
    </font>
    <font>
      <b/>
      <sz val="10"/>
      <name val="Arial"/>
      <family val="2"/>
    </font>
    <font>
      <b/>
      <sz val="14"/>
      <color theme="0" tint="-0.14999847407452621"/>
      <name val="Arial"/>
      <family val="2"/>
      <charset val="1"/>
    </font>
    <font>
      <sz val="11"/>
      <color theme="0"/>
      <name val="Arial"/>
      <family val="2"/>
      <charset val="1"/>
    </font>
    <font>
      <sz val="12"/>
      <color theme="0"/>
      <name val="Arial"/>
      <family val="2"/>
      <charset val="1"/>
    </font>
    <font>
      <sz val="10"/>
      <color rgb="FFFF0000"/>
      <name val="Arial"/>
      <family val="2"/>
    </font>
    <font>
      <b/>
      <i/>
      <sz val="11"/>
      <color theme="1"/>
      <name val="Calibri"/>
      <family val="2"/>
      <scheme val="minor"/>
    </font>
  </fonts>
  <fills count="37">
    <fill>
      <patternFill patternType="none"/>
    </fill>
    <fill>
      <patternFill patternType="gray125"/>
    </fill>
    <fill>
      <patternFill patternType="solid">
        <fgColor rgb="FFD9D9D9"/>
        <bgColor rgb="FFD7E4BD"/>
      </patternFill>
    </fill>
    <fill>
      <patternFill patternType="solid">
        <fgColor rgb="FFD7E4BD"/>
        <bgColor rgb="FFD9D9D9"/>
      </patternFill>
    </fill>
    <fill>
      <patternFill patternType="solid">
        <fgColor rgb="FFA6A6A6"/>
        <bgColor rgb="FF969696"/>
      </patternFill>
    </fill>
    <fill>
      <patternFill patternType="solid">
        <fgColor rgb="FFFFFFFF"/>
        <bgColor rgb="FFE7F6EF"/>
      </patternFill>
    </fill>
    <fill>
      <patternFill patternType="solid">
        <fgColor rgb="FFBFBFBF"/>
        <bgColor rgb="FFE6B9B8"/>
      </patternFill>
    </fill>
    <fill>
      <patternFill patternType="solid">
        <fgColor theme="0" tint="-0.14999847407452621"/>
        <bgColor indexed="64"/>
      </patternFill>
    </fill>
    <fill>
      <patternFill patternType="solid">
        <fgColor theme="6"/>
        <bgColor rgb="FFD7E4BD"/>
      </patternFill>
    </fill>
    <fill>
      <patternFill patternType="solid">
        <fgColor theme="6"/>
        <bgColor indexed="64"/>
      </patternFill>
    </fill>
    <fill>
      <patternFill patternType="solid">
        <fgColor theme="0"/>
        <bgColor rgb="FFD7E4BD"/>
      </patternFill>
    </fill>
    <fill>
      <patternFill patternType="solid">
        <fgColor rgb="FFCCE0E6"/>
        <bgColor rgb="FFD9D9D9"/>
      </patternFill>
    </fill>
    <fill>
      <patternFill patternType="solid">
        <fgColor rgb="FFDF99A3"/>
        <bgColor rgb="FFBFBFBF"/>
      </patternFill>
    </fill>
    <fill>
      <patternFill patternType="solid">
        <fgColor rgb="FFE3A7B0"/>
        <bgColor rgb="FFBFBFBF"/>
      </patternFill>
    </fill>
    <fill>
      <patternFill patternType="solid">
        <fgColor theme="0" tint="-0.14999847407452621"/>
        <bgColor rgb="FFD9D9D9"/>
      </patternFill>
    </fill>
    <fill>
      <patternFill patternType="solid">
        <fgColor theme="0" tint="-0.14999847407452621"/>
        <bgColor rgb="FFBFBFBF"/>
      </patternFill>
    </fill>
    <fill>
      <patternFill patternType="solid">
        <fgColor theme="0"/>
        <bgColor indexed="64"/>
      </patternFill>
    </fill>
    <fill>
      <patternFill patternType="solid">
        <fgColor rgb="FFCCE0E6"/>
        <bgColor rgb="FFBFBFBF"/>
      </patternFill>
    </fill>
    <fill>
      <patternFill patternType="solid">
        <fgColor rgb="FFDF99A3"/>
        <bgColor rgb="FFD9D9D9"/>
      </patternFill>
    </fill>
    <fill>
      <patternFill patternType="solid">
        <fgColor theme="0" tint="-0.249977111117893"/>
        <bgColor indexed="64"/>
      </patternFill>
    </fill>
    <fill>
      <patternFill patternType="solid">
        <fgColor rgb="FFCCE0E6"/>
        <bgColor indexed="64"/>
      </patternFill>
    </fill>
    <fill>
      <patternFill patternType="solid">
        <fgColor rgb="FFE3A7B0"/>
        <bgColor indexed="64"/>
      </patternFill>
    </fill>
    <fill>
      <patternFill patternType="solid">
        <fgColor rgb="FFE3A7B0"/>
        <bgColor rgb="FFD9D9D9"/>
      </patternFill>
    </fill>
    <fill>
      <patternFill patternType="solid">
        <fgColor rgb="FFE3A7B0"/>
        <bgColor rgb="FFD7E4BD"/>
      </patternFill>
    </fill>
    <fill>
      <patternFill patternType="solid">
        <fgColor theme="0" tint="-0.34998626667073579"/>
        <bgColor rgb="FF969696"/>
      </patternFill>
    </fill>
    <fill>
      <patternFill patternType="solid">
        <fgColor theme="0" tint="-0.34998626667073579"/>
        <bgColor indexed="64"/>
      </patternFill>
    </fill>
    <fill>
      <patternFill patternType="solid">
        <fgColor theme="0" tint="-0.34998626667073579"/>
        <bgColor rgb="FFBFBFBF"/>
      </patternFill>
    </fill>
    <fill>
      <patternFill patternType="solid">
        <fgColor theme="0" tint="-0.34998626667073579"/>
        <bgColor rgb="FFD7E4BD"/>
      </patternFill>
    </fill>
    <fill>
      <patternFill patternType="solid">
        <fgColor rgb="FFABCCD5"/>
        <bgColor indexed="64"/>
      </patternFill>
    </fill>
    <fill>
      <patternFill patternType="solid">
        <fgColor theme="0" tint="-0.14999847407452621"/>
        <bgColor rgb="FFD7E4BD"/>
      </patternFill>
    </fill>
    <fill>
      <patternFill patternType="solid">
        <fgColor theme="0" tint="-4.9989318521683403E-2"/>
        <bgColor indexed="64"/>
      </patternFill>
    </fill>
    <fill>
      <patternFill patternType="solid">
        <fgColor rgb="FFFFFF00"/>
        <bgColor indexed="64"/>
      </patternFill>
    </fill>
    <fill>
      <patternFill patternType="solid">
        <fgColor rgb="FFCCE0E6"/>
        <bgColor rgb="FFD7E4BD"/>
      </patternFill>
    </fill>
    <fill>
      <patternFill patternType="solid">
        <fgColor theme="4" tint="0.79998168889431442"/>
        <bgColor indexed="64"/>
      </patternFill>
    </fill>
    <fill>
      <patternFill patternType="solid">
        <fgColor theme="0"/>
        <bgColor rgb="FFD9D9D9"/>
      </patternFill>
    </fill>
    <fill>
      <patternFill patternType="solid">
        <fgColor theme="8" tint="0.59999389629810485"/>
        <bgColor rgb="FFD9D9D9"/>
      </patternFill>
    </fill>
    <fill>
      <patternFill patternType="solid">
        <fgColor theme="4" tint="0.59999389629810485"/>
        <bgColor rgb="FFBFBFBF"/>
      </patternFill>
    </fill>
  </fills>
  <borders count="1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medium">
        <color auto="1"/>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medium">
        <color auto="1"/>
      </bottom>
      <diagonal/>
    </border>
    <border>
      <left style="medium">
        <color auto="1"/>
      </left>
      <right style="thin">
        <color auto="1"/>
      </right>
      <top style="medium">
        <color auto="1"/>
      </top>
      <bottom/>
      <diagonal/>
    </border>
    <border>
      <left style="medium">
        <color auto="1"/>
      </left>
      <right/>
      <top style="thin">
        <color auto="1"/>
      </top>
      <bottom/>
      <diagonal/>
    </border>
    <border>
      <left style="medium">
        <color auto="1"/>
      </left>
      <right style="thin">
        <color auto="1"/>
      </right>
      <top/>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thick">
        <color auto="1"/>
      </right>
      <top style="medium">
        <color auto="1"/>
      </top>
      <bottom style="thick">
        <color auto="1"/>
      </bottom>
      <diagonal/>
    </border>
    <border>
      <left style="medium">
        <color auto="1"/>
      </left>
      <right style="thin">
        <color rgb="FF808080"/>
      </right>
      <top style="medium">
        <color auto="1"/>
      </top>
      <bottom style="medium">
        <color auto="1"/>
      </bottom>
      <diagonal/>
    </border>
    <border>
      <left style="thin">
        <color rgb="FF808080"/>
      </left>
      <right style="medium">
        <color auto="1"/>
      </right>
      <top style="medium">
        <color auto="1"/>
      </top>
      <bottom style="medium">
        <color auto="1"/>
      </bottom>
      <diagonal/>
    </border>
    <border>
      <left style="thin">
        <color rgb="FF808080"/>
      </left>
      <right style="medium">
        <color auto="1"/>
      </right>
      <top style="medium">
        <color auto="1"/>
      </top>
      <bottom/>
      <diagonal/>
    </border>
    <border>
      <left style="medium">
        <color auto="1"/>
      </left>
      <right style="thin">
        <color rgb="FF808080"/>
      </right>
      <top/>
      <bottom/>
      <diagonal/>
    </border>
    <border>
      <left style="thin">
        <color rgb="FF808080"/>
      </left>
      <right style="medium">
        <color auto="1"/>
      </right>
      <top/>
      <bottom/>
      <diagonal/>
    </border>
    <border>
      <left style="medium">
        <color auto="1"/>
      </left>
      <right style="thin">
        <color rgb="FF808080"/>
      </right>
      <top style="thin">
        <color auto="1"/>
      </top>
      <bottom style="medium">
        <color auto="1"/>
      </bottom>
      <diagonal/>
    </border>
    <border>
      <left style="thin">
        <color rgb="FF808080"/>
      </left>
      <right style="medium">
        <color auto="1"/>
      </right>
      <top style="thin">
        <color auto="1"/>
      </top>
      <bottom style="medium">
        <color auto="1"/>
      </bottom>
      <diagonal/>
    </border>
    <border>
      <left/>
      <right style="medium">
        <color auto="1"/>
      </right>
      <top/>
      <bottom/>
      <diagonal/>
    </border>
    <border>
      <left style="thin">
        <color rgb="FF808080"/>
      </left>
      <right style="medium">
        <color auto="1"/>
      </right>
      <top/>
      <bottom style="medium">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rgb="FF808080"/>
      </left>
      <right style="thin">
        <color rgb="FF808080"/>
      </right>
      <top/>
      <bottom/>
      <diagonal/>
    </border>
    <border>
      <left style="thin">
        <color rgb="FF808080"/>
      </left>
      <right style="medium">
        <color rgb="FF808080"/>
      </right>
      <top/>
      <bottom/>
      <diagonal/>
    </border>
    <border>
      <left style="medium">
        <color rgb="FF808080"/>
      </left>
      <right/>
      <top/>
      <bottom/>
      <diagonal/>
    </border>
    <border>
      <left/>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thin">
        <color auto="1"/>
      </bottom>
      <diagonal/>
    </border>
    <border>
      <left style="thin">
        <color rgb="FF969696"/>
      </left>
      <right style="medium">
        <color auto="1"/>
      </right>
      <top style="medium">
        <color auto="1"/>
      </top>
      <bottom style="thin">
        <color rgb="FF969696"/>
      </bottom>
      <diagonal/>
    </border>
    <border>
      <left style="thin">
        <color rgb="FF969696"/>
      </left>
      <right style="medium">
        <color auto="1"/>
      </right>
      <top style="thin">
        <color rgb="FF969696"/>
      </top>
      <bottom/>
      <diagonal/>
    </border>
    <border>
      <left style="medium">
        <color theme="6" tint="-0.499984740745262"/>
      </left>
      <right style="medium">
        <color auto="1"/>
      </right>
      <top style="medium">
        <color theme="6" tint="-0.499984740745262"/>
      </top>
      <bottom style="medium">
        <color theme="6" tint="-0.499984740745262"/>
      </bottom>
      <diagonal/>
    </border>
    <border>
      <left style="medium">
        <color auto="1"/>
      </left>
      <right style="medium">
        <color auto="1"/>
      </right>
      <top style="medium">
        <color theme="6" tint="-0.499984740745262"/>
      </top>
      <bottom style="medium">
        <color theme="6" tint="-0.499984740745262"/>
      </bottom>
      <diagonal/>
    </border>
    <border>
      <left style="medium">
        <color auto="1"/>
      </left>
      <right style="medium">
        <color theme="6" tint="-0.499984740745262"/>
      </right>
      <top style="medium">
        <color theme="6" tint="-0.499984740745262"/>
      </top>
      <bottom style="medium">
        <color theme="6" tint="-0.499984740745262"/>
      </bottom>
      <diagonal/>
    </border>
    <border>
      <left/>
      <right style="medium">
        <color auto="1"/>
      </right>
      <top style="thin">
        <color auto="1"/>
      </top>
      <bottom style="medium">
        <color auto="1"/>
      </bottom>
      <diagonal/>
    </border>
    <border>
      <left/>
      <right/>
      <top style="medium">
        <color theme="6" tint="-0.499984740745262"/>
      </top>
      <bottom/>
      <diagonal/>
    </border>
    <border>
      <left style="thin">
        <color auto="1"/>
      </left>
      <right/>
      <top/>
      <bottom/>
      <diagonal/>
    </border>
    <border>
      <left style="medium">
        <color theme="6" tint="-0.499984740745262"/>
      </left>
      <right/>
      <top/>
      <bottom/>
      <diagonal/>
    </border>
    <border>
      <left/>
      <right style="medium">
        <color indexed="64"/>
      </right>
      <top style="medium">
        <color auto="1"/>
      </top>
      <bottom style="thin">
        <color indexed="64"/>
      </bottom>
      <diagonal/>
    </border>
    <border>
      <left/>
      <right style="thin">
        <color indexed="64"/>
      </right>
      <top style="medium">
        <color indexed="64"/>
      </top>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thin">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style="thin">
        <color auto="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medium">
        <color auto="1"/>
      </right>
      <top style="thin">
        <color auto="1"/>
      </top>
      <bottom/>
      <diagonal/>
    </border>
    <border>
      <left style="thin">
        <color auto="1"/>
      </left>
      <right/>
      <top/>
      <bottom style="medium">
        <color auto="1"/>
      </bottom>
      <diagonal/>
    </border>
    <border>
      <left/>
      <right style="medium">
        <color auto="1"/>
      </right>
      <top style="thin">
        <color auto="1"/>
      </top>
      <bottom/>
      <diagonal/>
    </border>
    <border>
      <left/>
      <right style="thick">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medium">
        <color auto="1"/>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s>
  <cellStyleXfs count="10">
    <xf numFmtId="0" fontId="0" fillId="0" borderId="0"/>
    <xf numFmtId="173" fontId="30" fillId="0" borderId="0" applyBorder="0" applyProtection="0"/>
    <xf numFmtId="166" fontId="30" fillId="0" borderId="0" applyBorder="0" applyProtection="0"/>
    <xf numFmtId="0" fontId="38" fillId="0" borderId="0"/>
    <xf numFmtId="165" fontId="30" fillId="0" borderId="0" applyFont="0" applyFill="0" applyBorder="0" applyAlignment="0" applyProtection="0"/>
    <xf numFmtId="164" fontId="30" fillId="0" borderId="0" applyFont="0" applyFill="0" applyBorder="0" applyAlignment="0" applyProtection="0"/>
    <xf numFmtId="0" fontId="48" fillId="0" borderId="0"/>
    <xf numFmtId="0" fontId="30" fillId="0" borderId="0"/>
    <xf numFmtId="0" fontId="3" fillId="0" borderId="0"/>
    <xf numFmtId="0" fontId="2" fillId="0" borderId="0"/>
  </cellStyleXfs>
  <cellXfs count="1050">
    <xf numFmtId="0" fontId="0" fillId="0" borderId="0" xfId="0"/>
    <xf numFmtId="0" fontId="5" fillId="0" borderId="0" xfId="0" applyFont="1"/>
    <xf numFmtId="0" fontId="7" fillId="2" borderId="1" xfId="0" applyFont="1" applyFill="1" applyBorder="1" applyAlignment="1">
      <alignment horizontal="center" vertical="center"/>
    </xf>
    <xf numFmtId="0" fontId="13" fillId="0" borderId="0" xfId="0" applyFont="1" applyAlignment="1">
      <alignment horizontal="center" vertical="center"/>
    </xf>
    <xf numFmtId="0" fontId="14" fillId="2" borderId="3" xfId="0" applyFont="1" applyFill="1" applyBorder="1" applyAlignment="1">
      <alignment horizontal="center" vertical="center" wrapText="1"/>
    </xf>
    <xf numFmtId="0" fontId="4" fillId="4" borderId="54" xfId="0" applyFont="1" applyFill="1" applyBorder="1" applyAlignment="1">
      <alignment horizontal="center" vertical="center" wrapText="1"/>
    </xf>
    <xf numFmtId="2" fontId="4" fillId="2" borderId="54" xfId="0" applyNumberFormat="1" applyFont="1" applyFill="1" applyBorder="1" applyAlignment="1">
      <alignment horizontal="center" vertical="center" wrapText="1"/>
    </xf>
    <xf numFmtId="2" fontId="4" fillId="4" borderId="24" xfId="0" applyNumberFormat="1" applyFont="1" applyFill="1" applyBorder="1" applyAlignment="1">
      <alignment horizontal="center" vertical="center" wrapText="1"/>
    </xf>
    <xf numFmtId="2" fontId="4" fillId="4" borderId="30" xfId="0" applyNumberFormat="1" applyFont="1" applyFill="1" applyBorder="1" applyAlignment="1">
      <alignment horizontal="center" vertical="center" wrapText="1"/>
    </xf>
    <xf numFmtId="2" fontId="4" fillId="4" borderId="54" xfId="0" applyNumberFormat="1" applyFont="1" applyFill="1" applyBorder="1" applyAlignment="1">
      <alignment horizontal="center" vertical="center" wrapText="1"/>
    </xf>
    <xf numFmtId="2" fontId="4" fillId="4" borderId="43" xfId="0" applyNumberFormat="1" applyFont="1" applyFill="1" applyBorder="1" applyAlignment="1">
      <alignment horizontal="center" vertical="center" wrapText="1"/>
    </xf>
    <xf numFmtId="2" fontId="17" fillId="4" borderId="54"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0" fontId="4" fillId="0" borderId="63" xfId="0" applyFont="1" applyBorder="1" applyAlignment="1" applyProtection="1">
      <alignment horizontal="left" vertical="center"/>
      <protection locked="0"/>
    </xf>
    <xf numFmtId="0" fontId="4" fillId="0" borderId="27" xfId="0" applyFont="1" applyBorder="1" applyAlignment="1" applyProtection="1">
      <alignment horizontal="left" vertical="center"/>
      <protection locked="0"/>
    </xf>
    <xf numFmtId="0" fontId="16" fillId="0" borderId="0" xfId="0" applyFont="1" applyAlignment="1">
      <alignment horizontal="center" vertical="center" wrapText="1"/>
    </xf>
    <xf numFmtId="0" fontId="14" fillId="0" borderId="0" xfId="0" applyFont="1" applyAlignment="1">
      <alignment horizontal="center" vertical="center"/>
    </xf>
    <xf numFmtId="0" fontId="4" fillId="0" borderId="71" xfId="0" applyFont="1" applyBorder="1" applyAlignment="1" applyProtection="1">
      <alignment horizontal="left" vertical="center"/>
      <protection locked="0"/>
    </xf>
    <xf numFmtId="0" fontId="4" fillId="0" borderId="73" xfId="0" applyFont="1" applyBorder="1" applyAlignment="1" applyProtection="1">
      <alignment horizontal="left" vertical="center"/>
      <protection locked="0"/>
    </xf>
    <xf numFmtId="0" fontId="7" fillId="2" borderId="13" xfId="0" applyFont="1" applyFill="1" applyBorder="1"/>
    <xf numFmtId="0" fontId="5" fillId="0" borderId="25" xfId="0" applyFont="1" applyBorder="1" applyAlignment="1">
      <alignment horizontal="center"/>
    </xf>
    <xf numFmtId="0" fontId="5" fillId="2" borderId="55" xfId="0" applyFont="1" applyFill="1" applyBorder="1" applyAlignment="1">
      <alignment horizontal="center"/>
    </xf>
    <xf numFmtId="0" fontId="7" fillId="2" borderId="1" xfId="0" applyFont="1" applyFill="1" applyBorder="1"/>
    <xf numFmtId="0" fontId="5" fillId="2" borderId="5" xfId="0" applyFont="1" applyFill="1" applyBorder="1" applyAlignment="1">
      <alignment horizontal="left"/>
    </xf>
    <xf numFmtId="0" fontId="5" fillId="2" borderId="39" xfId="0" applyFont="1" applyFill="1" applyBorder="1" applyAlignment="1">
      <alignment horizontal="left"/>
    </xf>
    <xf numFmtId="0" fontId="5" fillId="2" borderId="23" xfId="0" applyFont="1" applyFill="1" applyBorder="1" applyAlignment="1">
      <alignment horizontal="left"/>
    </xf>
    <xf numFmtId="0" fontId="17" fillId="0" borderId="0" xfId="0" applyFont="1" applyAlignment="1">
      <alignment horizontal="left" vertical="center"/>
    </xf>
    <xf numFmtId="0" fontId="7" fillId="2" borderId="13"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0" borderId="21" xfId="0" applyFont="1" applyBorder="1" applyAlignment="1">
      <alignment horizontal="left" vertical="center"/>
    </xf>
    <xf numFmtId="0" fontId="5" fillId="0" borderId="27" xfId="0" applyFont="1" applyBorder="1" applyAlignment="1">
      <alignment horizontal="left" vertical="center"/>
    </xf>
    <xf numFmtId="0" fontId="5" fillId="0" borderId="53" xfId="0" applyFont="1" applyBorder="1" applyAlignment="1">
      <alignment horizontal="left" vertical="center"/>
    </xf>
    <xf numFmtId="0" fontId="5" fillId="2" borderId="22" xfId="0" applyFont="1" applyFill="1" applyBorder="1"/>
    <xf numFmtId="0" fontId="5" fillId="2" borderId="29" xfId="0" applyFont="1" applyFill="1" applyBorder="1"/>
    <xf numFmtId="0" fontId="5" fillId="4" borderId="31" xfId="0" applyFont="1" applyFill="1" applyBorder="1" applyAlignment="1">
      <alignment horizontal="center"/>
    </xf>
    <xf numFmtId="0" fontId="5" fillId="2" borderId="56" xfId="0" applyFont="1" applyFill="1" applyBorder="1"/>
    <xf numFmtId="0" fontId="5" fillId="4" borderId="54" xfId="0" applyFont="1" applyFill="1" applyBorder="1" applyAlignment="1">
      <alignment horizontal="right" vertical="center"/>
    </xf>
    <xf numFmtId="0" fontId="4" fillId="5" borderId="0" xfId="0" applyFont="1" applyFill="1"/>
    <xf numFmtId="170" fontId="4" fillId="5" borderId="0" xfId="0" applyNumberFormat="1" applyFont="1" applyFill="1"/>
    <xf numFmtId="0" fontId="4" fillId="5" borderId="0" xfId="0" applyFont="1" applyFill="1" applyAlignment="1">
      <alignment horizontal="right" vertical="center"/>
    </xf>
    <xf numFmtId="0" fontId="4" fillId="5" borderId="0" xfId="0" applyFont="1" applyFill="1" applyAlignment="1">
      <alignment horizontal="center"/>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172" fontId="6" fillId="2" borderId="30" xfId="0" applyNumberFormat="1" applyFont="1" applyFill="1" applyBorder="1" applyAlignment="1">
      <alignment horizontal="right" vertical="center"/>
    </xf>
    <xf numFmtId="0" fontId="6" fillId="2" borderId="31" xfId="0" applyFont="1" applyFill="1" applyBorder="1" applyAlignment="1">
      <alignment horizontal="center"/>
    </xf>
    <xf numFmtId="172" fontId="9" fillId="2" borderId="3" xfId="0" applyNumberFormat="1" applyFont="1" applyFill="1" applyBorder="1" applyAlignment="1">
      <alignment horizontal="right" vertical="center"/>
    </xf>
    <xf numFmtId="170" fontId="9" fillId="2" borderId="4" xfId="0" applyNumberFormat="1" applyFont="1" applyFill="1" applyBorder="1" applyAlignment="1">
      <alignment horizontal="center"/>
    </xf>
    <xf numFmtId="0" fontId="6" fillId="5" borderId="0" xfId="0" applyFont="1" applyFill="1"/>
    <xf numFmtId="0" fontId="6" fillId="5" borderId="0" xfId="0" applyFont="1" applyFill="1" applyAlignment="1">
      <alignment horizontal="right" vertical="center"/>
    </xf>
    <xf numFmtId="170" fontId="4" fillId="5" borderId="0" xfId="0" applyNumberFormat="1" applyFont="1" applyFill="1" applyAlignment="1">
      <alignment horizontal="center"/>
    </xf>
    <xf numFmtId="172" fontId="9" fillId="6" borderId="54" xfId="0" applyNumberFormat="1" applyFont="1" applyFill="1" applyBorder="1" applyAlignment="1">
      <alignment horizontal="right" vertical="center"/>
    </xf>
    <xf numFmtId="170" fontId="9" fillId="6" borderId="55" xfId="0" applyNumberFormat="1" applyFont="1" applyFill="1" applyBorder="1" applyAlignment="1">
      <alignment horizontal="center"/>
    </xf>
    <xf numFmtId="1" fontId="4" fillId="5" borderId="0" xfId="0" applyNumberFormat="1" applyFont="1" applyFill="1"/>
    <xf numFmtId="172" fontId="4" fillId="5" borderId="0" xfId="0" applyNumberFormat="1" applyFont="1" applyFill="1" applyAlignment="1">
      <alignment horizontal="right" vertical="center"/>
    </xf>
    <xf numFmtId="172" fontId="4" fillId="6" borderId="48" xfId="0" applyNumberFormat="1" applyFont="1" applyFill="1" applyBorder="1" applyAlignment="1">
      <alignment horizontal="right" vertical="center"/>
    </xf>
    <xf numFmtId="170" fontId="9" fillId="6" borderId="4" xfId="0" applyNumberFormat="1" applyFont="1" applyFill="1" applyBorder="1" applyAlignment="1">
      <alignment horizontal="center" vertical="center"/>
    </xf>
    <xf numFmtId="0" fontId="6" fillId="5" borderId="0" xfId="0" applyFont="1" applyFill="1" applyAlignment="1">
      <alignment wrapText="1"/>
    </xf>
    <xf numFmtId="170" fontId="6" fillId="5" borderId="0" xfId="0" applyNumberFormat="1" applyFont="1" applyFill="1" applyAlignment="1">
      <alignment horizontal="center"/>
    </xf>
    <xf numFmtId="0" fontId="4" fillId="0" borderId="79" xfId="0" applyFont="1" applyBorder="1" applyAlignment="1">
      <alignment horizontal="center"/>
    </xf>
    <xf numFmtId="0" fontId="4" fillId="0" borderId="80" xfId="0" applyFont="1" applyBorder="1" applyAlignment="1">
      <alignment horizontal="center"/>
    </xf>
    <xf numFmtId="172" fontId="9" fillId="4" borderId="48" xfId="0" applyNumberFormat="1" applyFont="1" applyFill="1" applyBorder="1" applyAlignment="1">
      <alignment horizontal="right" vertical="center"/>
    </xf>
    <xf numFmtId="170" fontId="9" fillId="4" borderId="4" xfId="0" applyNumberFormat="1" applyFont="1" applyFill="1" applyBorder="1" applyAlignment="1">
      <alignment horizontal="center"/>
    </xf>
    <xf numFmtId="0" fontId="4" fillId="0" borderId="25" xfId="0" applyFont="1" applyBorder="1" applyAlignment="1">
      <alignment horizontal="center"/>
    </xf>
    <xf numFmtId="2" fontId="4" fillId="0" borderId="31" xfId="0" applyNumberFormat="1" applyFont="1" applyBorder="1" applyAlignment="1">
      <alignment horizontal="center"/>
    </xf>
    <xf numFmtId="172" fontId="9" fillId="4" borderId="54" xfId="0" applyNumberFormat="1" applyFont="1" applyFill="1" applyBorder="1" applyAlignment="1">
      <alignment horizontal="right" vertical="center"/>
    </xf>
    <xf numFmtId="170" fontId="9" fillId="4" borderId="55" xfId="0" applyNumberFormat="1" applyFont="1" applyFill="1" applyBorder="1" applyAlignment="1">
      <alignment horizontal="center"/>
    </xf>
    <xf numFmtId="0" fontId="4" fillId="0" borderId="31" xfId="0" applyFont="1" applyBorder="1" applyAlignment="1">
      <alignment horizontal="center"/>
    </xf>
    <xf numFmtId="0" fontId="0" fillId="0" borderId="0" xfId="0" applyAlignment="1">
      <alignment vertical="center"/>
    </xf>
    <xf numFmtId="169" fontId="4" fillId="11" borderId="64" xfId="0" applyNumberFormat="1" applyFont="1" applyFill="1" applyBorder="1" applyAlignment="1" applyProtection="1">
      <alignment horizontal="center" vertical="center"/>
      <protection locked="0"/>
    </xf>
    <xf numFmtId="169" fontId="4" fillId="11" borderId="72" xfId="0" applyNumberFormat="1" applyFont="1" applyFill="1" applyBorder="1" applyAlignment="1" applyProtection="1">
      <alignment horizontal="center" vertical="center"/>
      <protection locked="0"/>
    </xf>
    <xf numFmtId="169" fontId="4" fillId="11" borderId="62" xfId="0" applyNumberFormat="1" applyFont="1" applyFill="1" applyBorder="1" applyAlignment="1" applyProtection="1">
      <alignment horizontal="center" vertical="center"/>
      <protection locked="0"/>
    </xf>
    <xf numFmtId="0" fontId="4" fillId="11" borderId="44" xfId="0" applyFont="1" applyFill="1" applyBorder="1" applyAlignment="1" applyProtection="1">
      <alignment horizontal="center" vertical="center" wrapText="1"/>
      <protection locked="0"/>
    </xf>
    <xf numFmtId="0" fontId="4" fillId="11" borderId="43" xfId="0" applyFont="1" applyFill="1" applyBorder="1" applyAlignment="1" applyProtection="1">
      <alignment horizontal="center" vertical="center" wrapText="1"/>
      <protection locked="0"/>
    </xf>
    <xf numFmtId="0" fontId="4" fillId="11" borderId="22" xfId="0" applyFont="1" applyFill="1" applyBorder="1" applyAlignment="1" applyProtection="1">
      <alignment horizontal="center" vertical="center" wrapText="1"/>
      <protection locked="0"/>
    </xf>
    <xf numFmtId="0" fontId="4" fillId="11" borderId="24" xfId="0" applyFont="1" applyFill="1" applyBorder="1" applyAlignment="1" applyProtection="1">
      <alignment horizontal="center" vertical="center" wrapText="1"/>
      <protection locked="0"/>
    </xf>
    <xf numFmtId="0" fontId="4" fillId="11" borderId="29" xfId="0" applyFont="1" applyFill="1" applyBorder="1" applyAlignment="1" applyProtection="1">
      <alignment horizontal="center" vertical="center" wrapText="1"/>
      <protection locked="0"/>
    </xf>
    <xf numFmtId="0" fontId="4" fillId="11" borderId="30" xfId="0" applyFont="1" applyFill="1" applyBorder="1" applyAlignment="1" applyProtection="1">
      <alignment horizontal="center" vertical="center" wrapText="1"/>
      <protection locked="0"/>
    </xf>
    <xf numFmtId="168" fontId="4" fillId="11" borderId="43" xfId="0" applyNumberFormat="1" applyFont="1" applyFill="1" applyBorder="1" applyAlignment="1" applyProtection="1">
      <alignment horizontal="center" vertical="center" wrapText="1"/>
      <protection locked="0"/>
    </xf>
    <xf numFmtId="168" fontId="4" fillId="11" borderId="30" xfId="0" applyNumberFormat="1" applyFont="1" applyFill="1" applyBorder="1" applyAlignment="1" applyProtection="1">
      <alignment horizontal="center" vertical="center" wrapText="1"/>
      <protection locked="0"/>
    </xf>
    <xf numFmtId="0" fontId="4" fillId="13" borderId="43" xfId="0" applyFont="1" applyFill="1" applyBorder="1" applyAlignment="1">
      <alignment horizontal="center" vertical="center" wrapText="1"/>
    </xf>
    <xf numFmtId="2" fontId="4" fillId="13" borderId="43" xfId="0" applyNumberFormat="1" applyFont="1" applyFill="1" applyBorder="1" applyAlignment="1">
      <alignment horizontal="center" vertical="center" wrapText="1"/>
    </xf>
    <xf numFmtId="0" fontId="4" fillId="13" borderId="24" xfId="0" applyFont="1" applyFill="1" applyBorder="1" applyAlignment="1">
      <alignment horizontal="center" vertical="center" wrapText="1"/>
    </xf>
    <xf numFmtId="2" fontId="4" fillId="13" borderId="24" xfId="0" applyNumberFormat="1" applyFont="1" applyFill="1" applyBorder="1" applyAlignment="1">
      <alignment horizontal="center" vertical="center" wrapText="1"/>
    </xf>
    <xf numFmtId="2" fontId="4" fillId="13" borderId="25" xfId="0" applyNumberFormat="1" applyFont="1" applyFill="1" applyBorder="1" applyAlignment="1">
      <alignment horizontal="center" vertical="center" wrapText="1"/>
    </xf>
    <xf numFmtId="0" fontId="4" fillId="13" borderId="30" xfId="0" applyFont="1" applyFill="1" applyBorder="1" applyAlignment="1">
      <alignment horizontal="center" vertical="center" wrapText="1"/>
    </xf>
    <xf numFmtId="2" fontId="4" fillId="13" borderId="30" xfId="0" applyNumberFormat="1" applyFont="1" applyFill="1" applyBorder="1" applyAlignment="1">
      <alignment horizontal="center" vertical="center" wrapText="1"/>
    </xf>
    <xf numFmtId="2" fontId="4" fillId="13" borderId="31" xfId="0" applyNumberFormat="1" applyFont="1" applyFill="1" applyBorder="1" applyAlignment="1">
      <alignment horizontal="center" vertical="center" wrapText="1"/>
    </xf>
    <xf numFmtId="2" fontId="4" fillId="13" borderId="3" xfId="0" applyNumberFormat="1" applyFont="1" applyFill="1" applyBorder="1" applyAlignment="1">
      <alignment horizontal="center" vertical="center"/>
    </xf>
    <xf numFmtId="0" fontId="4" fillId="0" borderId="0" xfId="0" applyFont="1" applyAlignment="1">
      <alignment horizontal="center" vertical="center"/>
    </xf>
    <xf numFmtId="0" fontId="13" fillId="0" borderId="0" xfId="0" applyFont="1" applyAlignment="1">
      <alignment vertical="center"/>
    </xf>
    <xf numFmtId="0" fontId="4" fillId="11" borderId="22" xfId="0" applyFont="1" applyFill="1" applyBorder="1" applyAlignment="1" applyProtection="1">
      <alignment vertical="center" wrapText="1"/>
      <protection locked="0"/>
    </xf>
    <xf numFmtId="0" fontId="4" fillId="11" borderId="29" xfId="0" applyFont="1" applyFill="1" applyBorder="1" applyAlignment="1" applyProtection="1">
      <alignment vertical="center" wrapText="1"/>
      <protection locked="0"/>
    </xf>
    <xf numFmtId="0" fontId="0" fillId="0" borderId="0" xfId="0" applyAlignment="1">
      <alignment horizontal="center" vertical="center"/>
    </xf>
    <xf numFmtId="0" fontId="4" fillId="15" borderId="54" xfId="0" applyFont="1" applyFill="1" applyBorder="1" applyAlignment="1">
      <alignment horizontal="center" vertical="center" wrapText="1"/>
    </xf>
    <xf numFmtId="0" fontId="6" fillId="16" borderId="19" xfId="0" applyFont="1" applyFill="1" applyBorder="1" applyAlignment="1">
      <alignment vertical="center" wrapText="1"/>
    </xf>
    <xf numFmtId="0" fontId="6" fillId="16" borderId="38" xfId="0" applyFont="1" applyFill="1" applyBorder="1" applyAlignment="1">
      <alignment vertical="center" wrapText="1"/>
    </xf>
    <xf numFmtId="0" fontId="6" fillId="10" borderId="9" xfId="0" applyFont="1" applyFill="1" applyBorder="1" applyAlignment="1">
      <alignment horizontal="left" vertical="center" wrapText="1"/>
    </xf>
    <xf numFmtId="0" fontId="6" fillId="10" borderId="76" xfId="0" applyFont="1" applyFill="1" applyBorder="1" applyAlignment="1">
      <alignment horizontal="center" vertical="center" wrapText="1"/>
    </xf>
    <xf numFmtId="0" fontId="34" fillId="0" borderId="0" xfId="0" applyFont="1" applyAlignment="1">
      <alignment horizontal="center" vertical="center"/>
    </xf>
    <xf numFmtId="0" fontId="0" fillId="0" borderId="85" xfId="0" applyBorder="1"/>
    <xf numFmtId="0" fontId="36" fillId="0" borderId="53" xfId="0" applyFont="1" applyBorder="1" applyAlignment="1">
      <alignment vertical="center"/>
    </xf>
    <xf numFmtId="170" fontId="4" fillId="13" borderId="31" xfId="0" applyNumberFormat="1" applyFont="1" applyFill="1" applyBorder="1" applyAlignment="1">
      <alignment horizontal="center"/>
    </xf>
    <xf numFmtId="170" fontId="4" fillId="13" borderId="25" xfId="0" applyNumberFormat="1" applyFont="1" applyFill="1" applyBorder="1" applyAlignment="1">
      <alignment horizontal="center"/>
    </xf>
    <xf numFmtId="172" fontId="4" fillId="13" borderId="24" xfId="0" applyNumberFormat="1" applyFont="1" applyFill="1" applyBorder="1" applyAlignment="1">
      <alignment horizontal="right" vertical="center"/>
    </xf>
    <xf numFmtId="0" fontId="32" fillId="0" borderId="0" xfId="0" applyFont="1" applyAlignment="1">
      <alignment horizontal="center" vertical="center" wrapText="1"/>
    </xf>
    <xf numFmtId="0" fontId="38" fillId="0" borderId="0" xfId="3"/>
    <xf numFmtId="0" fontId="39" fillId="0" borderId="0" xfId="0" applyFont="1"/>
    <xf numFmtId="0" fontId="39" fillId="0" borderId="27" xfId="3" applyFont="1" applyBorder="1"/>
    <xf numFmtId="0" fontId="39" fillId="0" borderId="0" xfId="3" applyFont="1"/>
    <xf numFmtId="0" fontId="39" fillId="0" borderId="27" xfId="0" applyFont="1" applyBorder="1"/>
    <xf numFmtId="164" fontId="39" fillId="7" borderId="30" xfId="5" applyFont="1" applyFill="1" applyBorder="1"/>
    <xf numFmtId="164" fontId="39" fillId="0" borderId="0" xfId="5" applyFont="1" applyFill="1" applyBorder="1" applyAlignment="1">
      <alignment horizontal="left"/>
    </xf>
    <xf numFmtId="0" fontId="39" fillId="0" borderId="0" xfId="3" applyFont="1" applyAlignment="1">
      <alignment horizontal="center"/>
    </xf>
    <xf numFmtId="1" fontId="39" fillId="21" borderId="30" xfId="3" applyNumberFormat="1" applyFont="1" applyFill="1" applyBorder="1" applyAlignment="1">
      <alignment horizontal="center"/>
    </xf>
    <xf numFmtId="0" fontId="8" fillId="0" borderId="30" xfId="0" applyFont="1" applyBorder="1" applyAlignment="1">
      <alignment vertical="center"/>
    </xf>
    <xf numFmtId="168" fontId="8" fillId="14" borderId="48" xfId="2" applyNumberFormat="1" applyFont="1" applyFill="1" applyBorder="1" applyAlignment="1" applyProtection="1">
      <alignment horizontal="center" vertical="center"/>
    </xf>
    <xf numFmtId="164" fontId="39" fillId="0" borderId="0" xfId="5" applyFont="1" applyFill="1"/>
    <xf numFmtId="0" fontId="39" fillId="0" borderId="0" xfId="3" applyFont="1" applyAlignment="1">
      <alignment horizontal="left"/>
    </xf>
    <xf numFmtId="0" fontId="8" fillId="0" borderId="24" xfId="0" applyFont="1" applyBorder="1" applyAlignment="1">
      <alignment vertical="center"/>
    </xf>
    <xf numFmtId="164" fontId="39" fillId="7" borderId="31" xfId="5" applyFont="1" applyFill="1" applyBorder="1"/>
    <xf numFmtId="1" fontId="39" fillId="21" borderId="54" xfId="3" applyNumberFormat="1" applyFont="1" applyFill="1" applyBorder="1" applyAlignment="1">
      <alignment horizontal="center" vertical="center"/>
    </xf>
    <xf numFmtId="1" fontId="39" fillId="0" borderId="0" xfId="3" applyNumberFormat="1" applyFont="1" applyAlignment="1">
      <alignment horizontal="center"/>
    </xf>
    <xf numFmtId="0" fontId="35" fillId="7" borderId="5" xfId="3" applyFont="1" applyFill="1" applyBorder="1"/>
    <xf numFmtId="0" fontId="39" fillId="0" borderId="54" xfId="3" applyFont="1" applyBorder="1"/>
    <xf numFmtId="0" fontId="39" fillId="0" borderId="24" xfId="3" applyFont="1" applyBorder="1" applyAlignment="1">
      <alignment vertical="center"/>
    </xf>
    <xf numFmtId="1" fontId="39" fillId="21" borderId="24" xfId="3" applyNumberFormat="1" applyFont="1" applyFill="1" applyBorder="1" applyAlignment="1">
      <alignment horizontal="center" vertical="center"/>
    </xf>
    <xf numFmtId="0" fontId="39" fillId="0" borderId="54" xfId="3" applyFont="1" applyBorder="1" applyAlignment="1">
      <alignment vertical="center"/>
    </xf>
    <xf numFmtId="164" fontId="39" fillId="7" borderId="35" xfId="5" applyFont="1" applyFill="1" applyBorder="1"/>
    <xf numFmtId="1" fontId="39" fillId="7" borderId="3" xfId="3" applyNumberFormat="1" applyFont="1" applyFill="1" applyBorder="1" applyAlignment="1">
      <alignment horizontal="center" vertical="center"/>
    </xf>
    <xf numFmtId="1" fontId="39" fillId="7" borderId="4" xfId="3" applyNumberFormat="1" applyFont="1" applyFill="1" applyBorder="1" applyAlignment="1">
      <alignment horizontal="center" vertical="center"/>
    </xf>
    <xf numFmtId="164" fontId="35" fillId="7" borderId="20" xfId="5" applyFont="1" applyFill="1" applyBorder="1"/>
    <xf numFmtId="164" fontId="39" fillId="7" borderId="19" xfId="5" applyFont="1" applyFill="1" applyBorder="1"/>
    <xf numFmtId="164" fontId="39" fillId="7" borderId="3" xfId="5" applyFont="1" applyFill="1" applyBorder="1"/>
    <xf numFmtId="164" fontId="39" fillId="7" borderId="4" xfId="5" applyFont="1" applyFill="1" applyBorder="1"/>
    <xf numFmtId="0" fontId="39" fillId="0" borderId="0" xfId="0" applyFont="1" applyAlignment="1">
      <alignment horizontal="center" vertical="center"/>
    </xf>
    <xf numFmtId="164" fontId="39" fillId="0" borderId="0" xfId="5" applyFont="1" applyFill="1" applyAlignment="1">
      <alignment horizontal="center" vertical="center"/>
    </xf>
    <xf numFmtId="164" fontId="42" fillId="7" borderId="54" xfId="5" applyFont="1" applyFill="1" applyBorder="1"/>
    <xf numFmtId="164" fontId="39" fillId="7" borderId="40" xfId="5" applyFont="1" applyFill="1" applyBorder="1"/>
    <xf numFmtId="164" fontId="42" fillId="7" borderId="2" xfId="5" applyFont="1" applyFill="1" applyBorder="1" applyAlignment="1">
      <alignment horizontal="center" vertical="center"/>
    </xf>
    <xf numFmtId="175" fontId="39" fillId="7" borderId="76" xfId="5" applyNumberFormat="1" applyFont="1" applyFill="1" applyBorder="1" applyAlignment="1">
      <alignment horizontal="center" vertical="center"/>
    </xf>
    <xf numFmtId="175" fontId="43" fillId="21" borderId="56" xfId="0" applyNumberFormat="1" applyFont="1" applyFill="1" applyBorder="1" applyAlignment="1">
      <alignment horizontal="center" vertical="center"/>
    </xf>
    <xf numFmtId="175" fontId="43" fillId="21" borderId="56" xfId="0" applyNumberFormat="1" applyFont="1" applyFill="1" applyBorder="1" applyAlignment="1">
      <alignment horizontal="left" vertical="center"/>
    </xf>
    <xf numFmtId="175" fontId="43" fillId="21" borderId="76" xfId="0" applyNumberFormat="1" applyFont="1" applyFill="1" applyBorder="1" applyAlignment="1">
      <alignment horizontal="center" vertical="center"/>
    </xf>
    <xf numFmtId="0" fontId="34" fillId="7" borderId="1" xfId="0" applyFont="1" applyFill="1" applyBorder="1" applyAlignment="1">
      <alignment horizontal="center" vertical="center"/>
    </xf>
    <xf numFmtId="0" fontId="5" fillId="23" borderId="55" xfId="0" applyFont="1" applyFill="1" applyBorder="1" applyAlignment="1">
      <alignment horizontal="center"/>
    </xf>
    <xf numFmtId="0" fontId="4" fillId="11" borderId="34" xfId="0" applyFont="1" applyFill="1" applyBorder="1" applyAlignment="1" applyProtection="1">
      <alignment horizontal="center" vertical="center" wrapText="1"/>
      <protection locked="0"/>
    </xf>
    <xf numFmtId="0" fontId="4" fillId="11" borderId="35" xfId="0" applyFont="1" applyFill="1" applyBorder="1" applyAlignment="1" applyProtection="1">
      <alignment horizontal="center" vertical="center" wrapText="1"/>
      <protection locked="0"/>
    </xf>
    <xf numFmtId="168" fontId="4" fillId="11" borderId="35" xfId="0" applyNumberFormat="1" applyFont="1" applyFill="1" applyBorder="1" applyAlignment="1" applyProtection="1">
      <alignment horizontal="center" vertical="center" wrapText="1"/>
      <protection locked="0"/>
    </xf>
    <xf numFmtId="2" fontId="4" fillId="13" borderId="35" xfId="0" applyNumberFormat="1"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8" fontId="4" fillId="4" borderId="3" xfId="0" applyNumberFormat="1" applyFont="1" applyFill="1" applyBorder="1" applyAlignment="1">
      <alignment horizontal="center" vertical="center" wrapText="1"/>
    </xf>
    <xf numFmtId="2" fontId="4" fillId="2" borderId="3" xfId="0" applyNumberFormat="1" applyFont="1" applyFill="1" applyBorder="1" applyAlignment="1">
      <alignment horizontal="center" vertical="center" wrapText="1"/>
    </xf>
    <xf numFmtId="0" fontId="4" fillId="11" borderId="44" xfId="0" applyFont="1" applyFill="1" applyBorder="1" applyAlignment="1" applyProtection="1">
      <alignment vertical="center" wrapText="1"/>
      <protection locked="0"/>
    </xf>
    <xf numFmtId="0" fontId="34" fillId="0" borderId="0" xfId="0" applyFont="1" applyAlignment="1">
      <alignment horizontal="left" vertical="center"/>
    </xf>
    <xf numFmtId="166" fontId="8" fillId="13" borderId="30" xfId="2" applyFont="1" applyFill="1" applyBorder="1" applyAlignment="1" applyProtection="1">
      <alignment horizontal="center" vertical="center"/>
    </xf>
    <xf numFmtId="2" fontId="4" fillId="13" borderId="54" xfId="0" applyNumberFormat="1" applyFont="1" applyFill="1" applyBorder="1" applyAlignment="1">
      <alignment horizontal="center" vertical="center" wrapText="1"/>
    </xf>
    <xf numFmtId="2" fontId="4" fillId="13" borderId="55" xfId="0" applyNumberFormat="1" applyFont="1" applyFill="1" applyBorder="1" applyAlignment="1">
      <alignment horizontal="center" vertical="center" wrapText="1"/>
    </xf>
    <xf numFmtId="0" fontId="4" fillId="11" borderId="34" xfId="0" applyFont="1" applyFill="1" applyBorder="1" applyAlignment="1" applyProtection="1">
      <alignment vertical="center" wrapText="1"/>
      <protection locked="0"/>
    </xf>
    <xf numFmtId="0" fontId="4" fillId="13" borderId="35" xfId="0"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0" fontId="6" fillId="16" borderId="52" xfId="0" applyFont="1" applyFill="1" applyBorder="1" applyAlignment="1">
      <alignment vertical="center" wrapText="1"/>
    </xf>
    <xf numFmtId="0" fontId="6" fillId="16" borderId="96" xfId="0" applyFont="1" applyFill="1" applyBorder="1" applyAlignment="1">
      <alignment vertical="center" wrapText="1"/>
    </xf>
    <xf numFmtId="0" fontId="4" fillId="11" borderId="94" xfId="0" applyFont="1" applyFill="1" applyBorder="1" applyAlignment="1" applyProtection="1">
      <alignment horizontal="center" vertical="center" wrapText="1"/>
      <protection locked="0"/>
    </xf>
    <xf numFmtId="2" fontId="4" fillId="13" borderId="94" xfId="0" applyNumberFormat="1" applyFont="1" applyFill="1" applyBorder="1" applyAlignment="1">
      <alignment horizontal="center" vertical="center" wrapText="1"/>
    </xf>
    <xf numFmtId="0" fontId="6" fillId="10" borderId="56" xfId="0" applyFont="1" applyFill="1" applyBorder="1" applyAlignment="1">
      <alignment horizontal="left" vertical="center" wrapText="1"/>
    </xf>
    <xf numFmtId="0" fontId="6" fillId="10" borderId="54" xfId="0" applyFont="1" applyFill="1" applyBorder="1" applyAlignment="1">
      <alignment horizontal="center" vertical="center" wrapText="1"/>
    </xf>
    <xf numFmtId="2" fontId="4" fillId="4" borderId="55" xfId="0" applyNumberFormat="1" applyFont="1" applyFill="1" applyBorder="1" applyAlignment="1">
      <alignment horizontal="center" vertical="center" wrapText="1"/>
    </xf>
    <xf numFmtId="2" fontId="4" fillId="24" borderId="30" xfId="0" applyNumberFormat="1" applyFont="1" applyFill="1" applyBorder="1" applyAlignment="1">
      <alignment horizontal="center" vertical="center" wrapText="1"/>
    </xf>
    <xf numFmtId="2" fontId="4" fillId="25" borderId="43" xfId="0" applyNumberFormat="1" applyFont="1" applyFill="1" applyBorder="1" applyAlignment="1">
      <alignment horizontal="center" vertical="center" wrapText="1"/>
    </xf>
    <xf numFmtId="2" fontId="4" fillId="25" borderId="30" xfId="0" applyNumberFormat="1" applyFont="1" applyFill="1" applyBorder="1" applyAlignment="1">
      <alignment horizontal="center" vertical="center" wrapText="1"/>
    </xf>
    <xf numFmtId="0" fontId="29" fillId="14" borderId="30" xfId="0" applyFont="1" applyFill="1" applyBorder="1" applyAlignment="1">
      <alignment horizontal="center" vertical="center"/>
    </xf>
    <xf numFmtId="164" fontId="42" fillId="7" borderId="55" xfId="5" applyFont="1" applyFill="1" applyBorder="1"/>
    <xf numFmtId="164" fontId="42" fillId="7" borderId="1" xfId="5" applyFont="1" applyFill="1" applyBorder="1" applyAlignment="1">
      <alignment horizontal="center" vertical="center"/>
    </xf>
    <xf numFmtId="164" fontId="39" fillId="7" borderId="98" xfId="5" applyFont="1" applyFill="1" applyBorder="1"/>
    <xf numFmtId="164" fontId="35" fillId="19" borderId="38" xfId="5" applyFont="1" applyFill="1" applyBorder="1" applyAlignment="1">
      <alignment horizontal="center" vertical="center"/>
    </xf>
    <xf numFmtId="0" fontId="40" fillId="7" borderId="1" xfId="0" applyFont="1" applyFill="1" applyBorder="1" applyAlignment="1">
      <alignment horizontal="center"/>
    </xf>
    <xf numFmtId="164" fontId="39" fillId="21" borderId="24" xfId="5" applyFont="1" applyFill="1" applyBorder="1" applyAlignment="1">
      <alignment horizontal="center" vertical="center"/>
    </xf>
    <xf numFmtId="164" fontId="39" fillId="21" borderId="25" xfId="5" applyFont="1" applyFill="1" applyBorder="1" applyAlignment="1">
      <alignment horizontal="center" vertical="center"/>
    </xf>
    <xf numFmtId="164" fontId="39" fillId="21" borderId="23" xfId="5" applyFont="1" applyFill="1" applyBorder="1" applyAlignment="1">
      <alignment vertical="center"/>
    </xf>
    <xf numFmtId="1" fontId="39" fillId="21" borderId="3" xfId="3" applyNumberFormat="1" applyFont="1" applyFill="1" applyBorder="1" applyAlignment="1">
      <alignment horizontal="center" vertical="center"/>
    </xf>
    <xf numFmtId="0" fontId="35" fillId="7" borderId="77" xfId="3" applyFont="1" applyFill="1" applyBorder="1"/>
    <xf numFmtId="0" fontId="5" fillId="0" borderId="30" xfId="0" applyFont="1" applyBorder="1" applyAlignment="1">
      <alignment vertical="center"/>
    </xf>
    <xf numFmtId="1" fontId="5" fillId="22" borderId="41" xfId="0" applyNumberFormat="1" applyFont="1" applyFill="1" applyBorder="1" applyAlignment="1">
      <alignment horizontal="right" vertical="center"/>
    </xf>
    <xf numFmtId="2" fontId="4" fillId="13" borderId="57" xfId="0" applyNumberFormat="1" applyFont="1" applyFill="1" applyBorder="1" applyAlignment="1">
      <alignment horizontal="center" vertical="center" wrapText="1"/>
    </xf>
    <xf numFmtId="2" fontId="13" fillId="4" borderId="3" xfId="0" applyNumberFormat="1" applyFont="1" applyFill="1" applyBorder="1" applyAlignment="1">
      <alignment horizontal="center" vertical="center"/>
    </xf>
    <xf numFmtId="0" fontId="34" fillId="7" borderId="20" xfId="0" applyFont="1" applyFill="1" applyBorder="1" applyAlignment="1">
      <alignment horizontal="centerContinuous" vertical="center"/>
    </xf>
    <xf numFmtId="0" fontId="34" fillId="7" borderId="38" xfId="0" applyFont="1" applyFill="1" applyBorder="1" applyAlignment="1">
      <alignment horizontal="centerContinuous" vertical="center"/>
    </xf>
    <xf numFmtId="1" fontId="5" fillId="2" borderId="55" xfId="0" applyNumberFormat="1" applyFont="1" applyFill="1" applyBorder="1" applyAlignment="1">
      <alignment horizontal="center"/>
    </xf>
    <xf numFmtId="1" fontId="5" fillId="22" borderId="31" xfId="0" applyNumberFormat="1" applyFont="1" applyFill="1" applyBorder="1" applyAlignment="1">
      <alignment horizontal="right"/>
    </xf>
    <xf numFmtId="2" fontId="4" fillId="13" borderId="4" xfId="0" applyNumberFormat="1" applyFont="1" applyFill="1" applyBorder="1" applyAlignment="1">
      <alignment horizontal="center" vertical="center"/>
    </xf>
    <xf numFmtId="0" fontId="14" fillId="0" borderId="30" xfId="0" applyFont="1" applyBorder="1" applyAlignment="1">
      <alignment horizontal="left" vertical="center"/>
    </xf>
    <xf numFmtId="0" fontId="47" fillId="0" borderId="0" xfId="6" applyFont="1" applyAlignment="1" applyProtection="1">
      <alignment horizontal="center" vertical="center"/>
      <protection hidden="1"/>
    </xf>
    <xf numFmtId="0" fontId="47" fillId="0" borderId="0" xfId="6" applyFont="1" applyAlignment="1" applyProtection="1">
      <alignment horizontal="center"/>
      <protection hidden="1"/>
    </xf>
    <xf numFmtId="0" fontId="47" fillId="0" borderId="0" xfId="6" applyFont="1" applyProtection="1">
      <protection hidden="1"/>
    </xf>
    <xf numFmtId="0" fontId="34" fillId="0" borderId="0" xfId="6" applyFont="1" applyAlignment="1" applyProtection="1">
      <alignment horizontal="left" vertical="center"/>
      <protection hidden="1"/>
    </xf>
    <xf numFmtId="176" fontId="47" fillId="0" borderId="0" xfId="6" applyNumberFormat="1" applyFont="1" applyAlignment="1" applyProtection="1">
      <alignment horizontal="right" indent="1"/>
      <protection hidden="1"/>
    </xf>
    <xf numFmtId="0" fontId="47" fillId="0" borderId="0" xfId="6" applyFont="1" applyAlignment="1" applyProtection="1">
      <alignment horizontal="right" vertical="center" wrapText="1"/>
      <protection hidden="1"/>
    </xf>
    <xf numFmtId="1" fontId="34" fillId="0" borderId="0" xfId="6" applyNumberFormat="1" applyFont="1" applyAlignment="1" applyProtection="1">
      <alignment horizontal="center"/>
      <protection hidden="1"/>
    </xf>
    <xf numFmtId="177" fontId="47" fillId="0" borderId="0" xfId="6" applyNumberFormat="1" applyFont="1" applyAlignment="1" applyProtection="1">
      <alignment horizontal="center"/>
      <protection hidden="1"/>
    </xf>
    <xf numFmtId="1" fontId="47" fillId="0" borderId="0" xfId="6" applyNumberFormat="1" applyFont="1" applyAlignment="1" applyProtection="1">
      <alignment horizontal="center" vertical="center"/>
      <protection hidden="1"/>
    </xf>
    <xf numFmtId="177" fontId="47" fillId="0" borderId="0" xfId="6" applyNumberFormat="1" applyFont="1" applyAlignment="1" applyProtection="1">
      <alignment horizontal="left"/>
      <protection hidden="1"/>
    </xf>
    <xf numFmtId="0" fontId="47" fillId="0" borderId="0" xfId="6" applyFont="1" applyAlignment="1" applyProtection="1">
      <alignment horizontal="left" vertical="center" indent="1"/>
      <protection hidden="1"/>
    </xf>
    <xf numFmtId="0" fontId="47" fillId="0" borderId="0" xfId="6" applyFont="1" applyAlignment="1" applyProtection="1">
      <alignment horizontal="left"/>
      <protection hidden="1"/>
    </xf>
    <xf numFmtId="10" fontId="47" fillId="0" borderId="0" xfId="6" applyNumberFormat="1" applyFont="1" applyAlignment="1" applyProtection="1">
      <alignment vertical="center"/>
      <protection hidden="1"/>
    </xf>
    <xf numFmtId="0" fontId="47" fillId="0" borderId="0" xfId="6" applyFont="1" applyAlignment="1" applyProtection="1">
      <alignment horizontal="center"/>
      <protection locked="0"/>
    </xf>
    <xf numFmtId="0" fontId="34" fillId="0" borderId="0" xfId="6" applyFont="1" applyAlignment="1" applyProtection="1">
      <alignment horizontal="left" vertical="center" indent="1"/>
      <protection hidden="1"/>
    </xf>
    <xf numFmtId="178" fontId="47" fillId="0" borderId="0" xfId="6" applyNumberFormat="1" applyFont="1" applyAlignment="1" applyProtection="1">
      <alignment horizontal="right" indent="1"/>
      <protection hidden="1"/>
    </xf>
    <xf numFmtId="4" fontId="47" fillId="0" borderId="0" xfId="6" applyNumberFormat="1" applyFont="1" applyAlignment="1" applyProtection="1">
      <alignment horizontal="center"/>
      <protection hidden="1"/>
    </xf>
    <xf numFmtId="0" fontId="32" fillId="8" borderId="87" xfId="0" applyFont="1" applyFill="1" applyBorder="1" applyAlignment="1">
      <alignment horizontal="centerContinuous" vertical="center"/>
    </xf>
    <xf numFmtId="0" fontId="32" fillId="8" borderId="0" xfId="0" applyFont="1" applyFill="1" applyAlignment="1">
      <alignment horizontal="centerContinuous" vertical="center"/>
    </xf>
    <xf numFmtId="2" fontId="4" fillId="13" borderId="42" xfId="0" applyNumberFormat="1" applyFont="1" applyFill="1" applyBorder="1" applyAlignment="1">
      <alignment horizontal="center" vertical="center" wrapText="1"/>
    </xf>
    <xf numFmtId="2" fontId="4" fillId="2" borderId="48" xfId="0" applyNumberFormat="1" applyFont="1" applyFill="1" applyBorder="1" applyAlignment="1">
      <alignment horizontal="center" vertical="center" wrapText="1"/>
    </xf>
    <xf numFmtId="0" fontId="6" fillId="0" borderId="42" xfId="0" applyFont="1" applyBorder="1" applyAlignment="1">
      <alignment horizontal="left" vertical="center" wrapText="1"/>
    </xf>
    <xf numFmtId="2" fontId="4" fillId="13" borderId="28" xfId="0" applyNumberFormat="1" applyFont="1" applyFill="1" applyBorder="1" applyAlignment="1">
      <alignment horizontal="center" vertical="center" wrapText="1"/>
    </xf>
    <xf numFmtId="2" fontId="4" fillId="13" borderId="32" xfId="0" applyNumberFormat="1" applyFont="1" applyFill="1" applyBorder="1" applyAlignment="1">
      <alignment horizontal="center" vertical="center" wrapText="1"/>
    </xf>
    <xf numFmtId="2" fontId="4" fillId="13" borderId="26" xfId="0" applyNumberFormat="1" applyFont="1" applyFill="1" applyBorder="1" applyAlignment="1">
      <alignment horizontal="center" vertical="center" wrapText="1"/>
    </xf>
    <xf numFmtId="2" fontId="4" fillId="4" borderId="26" xfId="0" applyNumberFormat="1" applyFont="1" applyFill="1" applyBorder="1" applyAlignment="1">
      <alignment horizontal="center" vertical="center" wrapText="1"/>
    </xf>
    <xf numFmtId="2" fontId="4" fillId="4" borderId="28" xfId="0" applyNumberFormat="1" applyFont="1" applyFill="1" applyBorder="1" applyAlignment="1">
      <alignment horizontal="center" vertical="center" wrapText="1"/>
    </xf>
    <xf numFmtId="2" fontId="13" fillId="4" borderId="48" xfId="0" applyNumberFormat="1" applyFont="1" applyFill="1" applyBorder="1" applyAlignment="1">
      <alignment horizontal="center" vertical="center"/>
    </xf>
    <xf numFmtId="0" fontId="6" fillId="0" borderId="0" xfId="0" applyFont="1" applyAlignment="1">
      <alignment horizontal="left" vertical="center" wrapText="1"/>
    </xf>
    <xf numFmtId="0" fontId="6" fillId="0" borderId="5" xfId="0" applyFont="1" applyBorder="1" applyAlignment="1">
      <alignment vertical="center" wrapText="1"/>
    </xf>
    <xf numFmtId="0" fontId="6" fillId="0" borderId="39" xfId="0" applyFont="1" applyBorder="1" applyAlignment="1">
      <alignment vertical="center" wrapText="1"/>
    </xf>
    <xf numFmtId="0" fontId="13" fillId="0" borderId="42" xfId="0" applyFont="1" applyBorder="1" applyAlignment="1">
      <alignment horizontal="center" vertical="center"/>
    </xf>
    <xf numFmtId="0" fontId="14" fillId="2" borderId="21" xfId="0" applyFont="1" applyFill="1" applyBorder="1" applyAlignment="1">
      <alignment horizontal="center" vertical="center" wrapText="1"/>
    </xf>
    <xf numFmtId="0" fontId="14" fillId="2" borderId="52" xfId="0" applyFont="1" applyFill="1" applyBorder="1" applyAlignment="1">
      <alignment horizontal="center" vertical="center" wrapText="1"/>
    </xf>
    <xf numFmtId="0" fontId="6" fillId="0" borderId="14" xfId="0" applyFont="1" applyBorder="1" applyAlignment="1">
      <alignment vertical="center" wrapText="1"/>
    </xf>
    <xf numFmtId="0" fontId="14" fillId="2" borderId="94" xfId="0" applyFont="1" applyFill="1" applyBorder="1" applyAlignment="1">
      <alignment horizontal="center" vertical="center" wrapText="1"/>
    </xf>
    <xf numFmtId="0" fontId="14" fillId="2" borderId="95" xfId="0" applyFont="1" applyFill="1" applyBorder="1" applyAlignment="1">
      <alignment horizontal="center" vertical="center" wrapText="1"/>
    </xf>
    <xf numFmtId="2" fontId="4" fillId="26" borderId="30" xfId="0" applyNumberFormat="1" applyFont="1" applyFill="1" applyBorder="1" applyAlignment="1">
      <alignment horizontal="center" vertical="center" wrapText="1"/>
    </xf>
    <xf numFmtId="2" fontId="4" fillId="26" borderId="35" xfId="0" applyNumberFormat="1" applyFont="1" applyFill="1" applyBorder="1" applyAlignment="1">
      <alignment horizontal="center" vertical="center" wrapText="1"/>
    </xf>
    <xf numFmtId="2" fontId="4" fillId="27" borderId="3" xfId="0" applyNumberFormat="1" applyFont="1" applyFill="1" applyBorder="1" applyAlignment="1">
      <alignment horizontal="center" vertical="center" wrapText="1"/>
    </xf>
    <xf numFmtId="2" fontId="4" fillId="26" borderId="24" xfId="0" applyNumberFormat="1" applyFont="1" applyFill="1" applyBorder="1" applyAlignment="1">
      <alignment horizontal="center" vertical="center" wrapText="1"/>
    </xf>
    <xf numFmtId="2" fontId="4" fillId="26" borderId="43" xfId="0" applyNumberFormat="1" applyFont="1" applyFill="1" applyBorder="1" applyAlignment="1">
      <alignment horizontal="center" vertical="center" wrapText="1"/>
    </xf>
    <xf numFmtId="0" fontId="6" fillId="0" borderId="91" xfId="0" applyFont="1" applyBorder="1" applyAlignment="1">
      <alignment vertical="center" wrapText="1"/>
    </xf>
    <xf numFmtId="0" fontId="47" fillId="7" borderId="99" xfId="6" applyFont="1" applyFill="1" applyBorder="1" applyProtection="1">
      <protection hidden="1"/>
    </xf>
    <xf numFmtId="0" fontId="47" fillId="7" borderId="100" xfId="6" applyFont="1" applyFill="1" applyBorder="1" applyAlignment="1" applyProtection="1">
      <alignment horizontal="right" vertical="center"/>
      <protection hidden="1"/>
    </xf>
    <xf numFmtId="3" fontId="47" fillId="7" borderId="100" xfId="6" applyNumberFormat="1" applyFont="1" applyFill="1" applyBorder="1" applyAlignment="1" applyProtection="1">
      <alignment horizontal="center"/>
      <protection hidden="1"/>
    </xf>
    <xf numFmtId="177" fontId="47" fillId="7" borderId="100" xfId="6" applyNumberFormat="1" applyFont="1" applyFill="1" applyBorder="1" applyAlignment="1" applyProtection="1">
      <alignment horizontal="center"/>
      <protection hidden="1"/>
    </xf>
    <xf numFmtId="177" fontId="47" fillId="7" borderId="101" xfId="6" applyNumberFormat="1" applyFont="1" applyFill="1" applyBorder="1" applyAlignment="1" applyProtection="1">
      <alignment horizontal="center"/>
      <protection hidden="1"/>
    </xf>
    <xf numFmtId="0" fontId="47" fillId="7" borderId="102" xfId="6" applyFont="1" applyFill="1" applyBorder="1" applyProtection="1">
      <protection hidden="1"/>
    </xf>
    <xf numFmtId="0" fontId="47" fillId="7" borderId="0" xfId="6" applyFont="1" applyFill="1" applyAlignment="1" applyProtection="1">
      <alignment horizontal="right" vertical="center" indent="1"/>
      <protection hidden="1"/>
    </xf>
    <xf numFmtId="0" fontId="47" fillId="7" borderId="103" xfId="6" applyFont="1" applyFill="1" applyBorder="1" applyAlignment="1" applyProtection="1">
      <alignment horizontal="center"/>
      <protection hidden="1"/>
    </xf>
    <xf numFmtId="0" fontId="47" fillId="7" borderId="0" xfId="6" applyFont="1" applyFill="1" applyAlignment="1" applyProtection="1">
      <alignment horizontal="right" vertical="center"/>
      <protection hidden="1"/>
    </xf>
    <xf numFmtId="3" fontId="47" fillId="7" borderId="0" xfId="6" applyNumberFormat="1" applyFont="1" applyFill="1" applyAlignment="1" applyProtection="1">
      <alignment horizontal="right"/>
      <protection hidden="1"/>
    </xf>
    <xf numFmtId="177" fontId="47" fillId="7" borderId="0" xfId="6" applyNumberFormat="1" applyFont="1" applyFill="1" applyAlignment="1" applyProtection="1">
      <alignment horizontal="left"/>
      <protection hidden="1"/>
    </xf>
    <xf numFmtId="177" fontId="47" fillId="7" borderId="103" xfId="6" applyNumberFormat="1" applyFont="1" applyFill="1" applyBorder="1" applyAlignment="1" applyProtection="1">
      <alignment horizontal="left"/>
      <protection hidden="1"/>
    </xf>
    <xf numFmtId="0" fontId="47" fillId="7" borderId="0" xfId="6" applyFont="1" applyFill="1" applyAlignment="1" applyProtection="1">
      <alignment horizontal="left" vertical="center" indent="1"/>
      <protection hidden="1"/>
    </xf>
    <xf numFmtId="0" fontId="47" fillId="7" borderId="102" xfId="6" applyFont="1" applyFill="1" applyBorder="1" applyAlignment="1" applyProtection="1">
      <alignment horizontal="center"/>
      <protection hidden="1"/>
    </xf>
    <xf numFmtId="0" fontId="47" fillId="7" borderId="0" xfId="6" applyFont="1" applyFill="1" applyAlignment="1" applyProtection="1">
      <alignment horizontal="left"/>
      <protection hidden="1"/>
    </xf>
    <xf numFmtId="0" fontId="47" fillId="7" borderId="103" xfId="6" applyFont="1" applyFill="1" applyBorder="1" applyAlignment="1" applyProtection="1">
      <alignment horizontal="left"/>
      <protection hidden="1"/>
    </xf>
    <xf numFmtId="0" fontId="47" fillId="7" borderId="103" xfId="6" applyFont="1" applyFill="1" applyBorder="1" applyAlignment="1" applyProtection="1">
      <alignment horizontal="left" vertical="center" indent="1"/>
      <protection hidden="1"/>
    </xf>
    <xf numFmtId="10" fontId="47" fillId="7" borderId="0" xfId="6" applyNumberFormat="1" applyFont="1" applyFill="1" applyAlignment="1" applyProtection="1">
      <alignment horizontal="center" vertical="center"/>
      <protection hidden="1"/>
    </xf>
    <xf numFmtId="10" fontId="47" fillId="7" borderId="0" xfId="6" applyNumberFormat="1" applyFont="1" applyFill="1" applyAlignment="1" applyProtection="1">
      <alignment vertical="center"/>
      <protection hidden="1"/>
    </xf>
    <xf numFmtId="10" fontId="47" fillId="7" borderId="103" xfId="6" applyNumberFormat="1" applyFont="1" applyFill="1" applyBorder="1" applyAlignment="1" applyProtection="1">
      <alignment vertical="center"/>
      <protection hidden="1"/>
    </xf>
    <xf numFmtId="0" fontId="47" fillId="7" borderId="104" xfId="6" applyFont="1" applyFill="1" applyBorder="1" applyAlignment="1" applyProtection="1">
      <alignment horizontal="right" vertical="center" wrapText="1"/>
      <protection hidden="1"/>
    </xf>
    <xf numFmtId="0" fontId="47" fillId="7" borderId="105" xfId="6" applyFont="1" applyFill="1" applyBorder="1" applyAlignment="1" applyProtection="1">
      <alignment horizontal="right" vertical="center" indent="1"/>
      <protection hidden="1"/>
    </xf>
    <xf numFmtId="1" fontId="34" fillId="7" borderId="105" xfId="6" applyNumberFormat="1" applyFont="1" applyFill="1" applyBorder="1" applyAlignment="1" applyProtection="1">
      <alignment horizontal="center"/>
      <protection hidden="1"/>
    </xf>
    <xf numFmtId="0" fontId="47" fillId="7" borderId="105" xfId="6" applyFont="1" applyFill="1" applyBorder="1" applyAlignment="1" applyProtection="1">
      <alignment horizontal="center"/>
      <protection hidden="1"/>
    </xf>
    <xf numFmtId="0" fontId="47" fillId="7" borderId="106" xfId="6" applyFont="1" applyFill="1" applyBorder="1" applyAlignment="1" applyProtection="1">
      <alignment horizontal="center"/>
      <protection hidden="1"/>
    </xf>
    <xf numFmtId="0" fontId="47" fillId="7" borderId="99" xfId="6" applyFont="1" applyFill="1" applyBorder="1" applyAlignment="1" applyProtection="1">
      <alignment horizontal="right" vertical="center" wrapText="1"/>
      <protection hidden="1"/>
    </xf>
    <xf numFmtId="0" fontId="47" fillId="7" borderId="100" xfId="6" applyFont="1" applyFill="1" applyBorder="1" applyAlignment="1" applyProtection="1">
      <alignment horizontal="right" vertical="center" indent="1"/>
      <protection hidden="1"/>
    </xf>
    <xf numFmtId="1" fontId="34" fillId="7" borderId="100" xfId="6" applyNumberFormat="1" applyFont="1" applyFill="1" applyBorder="1" applyAlignment="1" applyProtection="1">
      <alignment horizontal="center"/>
      <protection hidden="1"/>
    </xf>
    <xf numFmtId="0" fontId="47" fillId="7" borderId="100" xfId="6" applyFont="1" applyFill="1" applyBorder="1" applyAlignment="1" applyProtection="1">
      <alignment horizontal="center"/>
      <protection hidden="1"/>
    </xf>
    <xf numFmtId="0" fontId="47" fillId="7" borderId="101" xfId="6" applyFont="1" applyFill="1" applyBorder="1" applyAlignment="1" applyProtection="1">
      <alignment horizontal="center"/>
      <protection hidden="1"/>
    </xf>
    <xf numFmtId="0" fontId="47" fillId="7" borderId="102" xfId="6" applyFont="1" applyFill="1" applyBorder="1" applyAlignment="1" applyProtection="1">
      <alignment horizontal="right" vertical="center" wrapText="1"/>
      <protection hidden="1"/>
    </xf>
    <xf numFmtId="0" fontId="47" fillId="7" borderId="0" xfId="6" applyFont="1" applyFill="1" applyProtection="1">
      <protection hidden="1"/>
    </xf>
    <xf numFmtId="0" fontId="47" fillId="7" borderId="0" xfId="6" applyFont="1" applyFill="1" applyAlignment="1" applyProtection="1">
      <alignment horizontal="left" indent="2"/>
      <protection hidden="1"/>
    </xf>
    <xf numFmtId="0" fontId="47" fillId="7" borderId="0" xfId="6" applyFont="1" applyFill="1" applyAlignment="1" applyProtection="1">
      <alignment horizontal="center"/>
      <protection hidden="1"/>
    </xf>
    <xf numFmtId="0" fontId="47" fillId="7" borderId="0" xfId="6" applyFont="1" applyFill="1" applyAlignment="1" applyProtection="1">
      <alignment horizontal="right" vertical="center" wrapText="1"/>
      <protection hidden="1"/>
    </xf>
    <xf numFmtId="1" fontId="34" fillId="7" borderId="0" xfId="6" applyNumberFormat="1" applyFont="1" applyFill="1" applyAlignment="1" applyProtection="1">
      <alignment horizontal="center"/>
      <protection hidden="1"/>
    </xf>
    <xf numFmtId="1" fontId="47" fillId="7" borderId="105" xfId="6" applyNumberFormat="1" applyFont="1" applyFill="1" applyBorder="1" applyAlignment="1" applyProtection="1">
      <alignment horizontal="right" vertical="center" indent="1"/>
      <protection hidden="1"/>
    </xf>
    <xf numFmtId="0" fontId="47" fillId="7" borderId="105" xfId="6" applyFont="1" applyFill="1" applyBorder="1" applyAlignment="1" applyProtection="1">
      <alignment horizontal="left" vertical="center" indent="1"/>
      <protection hidden="1"/>
    </xf>
    <xf numFmtId="0" fontId="47" fillId="7" borderId="100" xfId="6" applyFont="1" applyFill="1" applyBorder="1" applyAlignment="1" applyProtection="1">
      <alignment horizontal="right" vertical="center" wrapText="1"/>
      <protection hidden="1"/>
    </xf>
    <xf numFmtId="4" fontId="47"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right" vertical="center" indent="1"/>
      <protection hidden="1"/>
    </xf>
    <xf numFmtId="4" fontId="34" fillId="7" borderId="0" xfId="6" applyNumberFormat="1" applyFont="1" applyFill="1" applyAlignment="1" applyProtection="1">
      <alignment horizontal="right" vertical="center"/>
      <protection hidden="1"/>
    </xf>
    <xf numFmtId="0" fontId="34" fillId="7" borderId="0" xfId="6" applyFont="1" applyFill="1" applyAlignment="1" applyProtection="1">
      <alignment horizontal="left" vertical="center" indent="1"/>
      <protection hidden="1"/>
    </xf>
    <xf numFmtId="0" fontId="34" fillId="7" borderId="103" xfId="6" applyFont="1" applyFill="1" applyBorder="1" applyAlignment="1" applyProtection="1">
      <alignment horizontal="left" vertical="center" indent="1"/>
      <protection hidden="1"/>
    </xf>
    <xf numFmtId="0" fontId="47" fillId="7" borderId="105" xfId="6" applyFont="1" applyFill="1" applyBorder="1" applyAlignment="1" applyProtection="1">
      <alignment horizontal="right" vertical="center" wrapText="1"/>
      <protection hidden="1"/>
    </xf>
    <xf numFmtId="14" fontId="34" fillId="7" borderId="107" xfId="6" applyNumberFormat="1" applyFont="1" applyFill="1" applyBorder="1" applyAlignment="1" applyProtection="1">
      <alignment horizontal="center" vertical="center"/>
      <protection hidden="1"/>
    </xf>
    <xf numFmtId="14" fontId="34" fillId="7" borderId="107" xfId="6" applyNumberFormat="1" applyFont="1" applyFill="1" applyBorder="1" applyAlignment="1" applyProtection="1">
      <alignment horizontal="center" vertical="center" wrapText="1"/>
      <protection hidden="1"/>
    </xf>
    <xf numFmtId="0" fontId="47" fillId="28" borderId="28" xfId="6" applyFont="1" applyFill="1" applyBorder="1" applyAlignment="1" applyProtection="1">
      <alignment horizontal="center" vertical="center"/>
      <protection locked="0"/>
    </xf>
    <xf numFmtId="1" fontId="47" fillId="28" borderId="30" xfId="6" applyNumberFormat="1" applyFont="1" applyFill="1" applyBorder="1" applyAlignment="1" applyProtection="1">
      <alignment horizontal="center" vertical="center"/>
      <protection locked="0"/>
    </xf>
    <xf numFmtId="4" fontId="47" fillId="28" borderId="30" xfId="6" applyNumberFormat="1" applyFont="1" applyFill="1" applyBorder="1" applyAlignment="1" applyProtection="1">
      <alignment horizontal="right" vertical="center" indent="1"/>
      <protection locked="0"/>
    </xf>
    <xf numFmtId="1" fontId="47" fillId="28" borderId="30" xfId="6" applyNumberFormat="1" applyFont="1" applyFill="1" applyBorder="1" applyAlignment="1" applyProtection="1">
      <alignment horizontal="right" vertical="center" indent="1"/>
      <protection locked="0"/>
    </xf>
    <xf numFmtId="2" fontId="47" fillId="28" borderId="30" xfId="6" applyNumberFormat="1" applyFont="1" applyFill="1" applyBorder="1" applyAlignment="1" applyProtection="1">
      <alignment horizontal="right" vertical="center" indent="1"/>
      <protection locked="0"/>
    </xf>
    <xf numFmtId="169" fontId="4" fillId="11" borderId="41" xfId="0" applyNumberFormat="1" applyFont="1" applyFill="1" applyBorder="1" applyAlignment="1" applyProtection="1">
      <alignment horizontal="center" vertical="center"/>
      <protection locked="0"/>
    </xf>
    <xf numFmtId="169" fontId="4" fillId="11" borderId="47" xfId="0" applyNumberFormat="1" applyFont="1" applyFill="1" applyBorder="1" applyAlignment="1" applyProtection="1">
      <alignment horizontal="center" vertical="center"/>
      <protection locked="0"/>
    </xf>
    <xf numFmtId="1" fontId="39" fillId="21" borderId="43" xfId="3" applyNumberFormat="1" applyFont="1" applyFill="1" applyBorder="1" applyAlignment="1">
      <alignment horizontal="center" vertical="center"/>
    </xf>
    <xf numFmtId="1" fontId="39" fillId="21" borderId="30" xfId="3" applyNumberFormat="1" applyFont="1" applyFill="1" applyBorder="1" applyAlignment="1">
      <alignment horizontal="center" vertical="center"/>
    </xf>
    <xf numFmtId="1" fontId="39" fillId="21" borderId="94" xfId="3" applyNumberFormat="1" applyFont="1" applyFill="1" applyBorder="1" applyAlignment="1">
      <alignment horizontal="center" vertical="center"/>
    </xf>
    <xf numFmtId="0" fontId="39" fillId="0" borderId="0" xfId="0" applyFont="1" applyAlignment="1">
      <alignment vertical="center"/>
    </xf>
    <xf numFmtId="2" fontId="39" fillId="7" borderId="24" xfId="3" applyNumberFormat="1" applyFont="1" applyFill="1" applyBorder="1" applyAlignment="1">
      <alignment horizontal="center" vertical="center"/>
    </xf>
    <xf numFmtId="0" fontId="39" fillId="21" borderId="46" xfId="3" applyFont="1" applyFill="1" applyBorder="1" applyAlignment="1">
      <alignment horizontal="center" vertical="center"/>
    </xf>
    <xf numFmtId="1" fontId="39" fillId="21" borderId="46" xfId="3" applyNumberFormat="1" applyFont="1" applyFill="1" applyBorder="1" applyAlignment="1">
      <alignment horizontal="center" vertical="center"/>
    </xf>
    <xf numFmtId="0" fontId="5" fillId="11" borderId="6" xfId="0" applyFont="1" applyFill="1" applyBorder="1" applyAlignment="1" applyProtection="1">
      <alignment horizontal="center" vertical="center"/>
      <protection locked="0"/>
    </xf>
    <xf numFmtId="0" fontId="5" fillId="11" borderId="8" xfId="0" applyFont="1" applyFill="1" applyBorder="1" applyAlignment="1" applyProtection="1">
      <alignment horizontal="center" vertical="center"/>
      <protection locked="0"/>
    </xf>
    <xf numFmtId="0" fontId="5" fillId="11" borderId="10" xfId="0" applyFont="1" applyFill="1" applyBorder="1" applyAlignment="1" applyProtection="1">
      <alignment horizontal="center" vertical="center"/>
      <protection locked="0"/>
    </xf>
    <xf numFmtId="0" fontId="4" fillId="17" borderId="43" xfId="0" applyFont="1" applyFill="1" applyBorder="1" applyAlignment="1" applyProtection="1">
      <alignment horizontal="center" vertical="center" wrapText="1"/>
      <protection locked="0"/>
    </xf>
    <xf numFmtId="0" fontId="4" fillId="17" borderId="30" xfId="0" applyFont="1" applyFill="1" applyBorder="1" applyAlignment="1" applyProtection="1">
      <alignment horizontal="center" vertical="center" wrapText="1"/>
      <protection locked="0"/>
    </xf>
    <xf numFmtId="0" fontId="4" fillId="17" borderId="35" xfId="0" applyFont="1" applyFill="1" applyBorder="1" applyAlignment="1" applyProtection="1">
      <alignment horizontal="center" vertical="center" wrapText="1"/>
      <protection locked="0"/>
    </xf>
    <xf numFmtId="0" fontId="13" fillId="25" borderId="3" xfId="0" applyFont="1" applyFill="1" applyBorder="1" applyAlignment="1">
      <alignment vertical="center"/>
    </xf>
    <xf numFmtId="0" fontId="6" fillId="7" borderId="2" xfId="0" applyFont="1" applyFill="1" applyBorder="1" applyAlignment="1">
      <alignment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left" vertical="center" wrapText="1"/>
    </xf>
    <xf numFmtId="0" fontId="8" fillId="0" borderId="49" xfId="0" applyFont="1" applyBorder="1"/>
    <xf numFmtId="0" fontId="5" fillId="11" borderId="6" xfId="0" applyFont="1" applyFill="1" applyBorder="1" applyAlignment="1" applyProtection="1">
      <alignment horizontal="left" vertical="center"/>
      <protection locked="0"/>
    </xf>
    <xf numFmtId="0" fontId="47" fillId="11" borderId="14" xfId="0" applyFont="1" applyFill="1" applyBorder="1" applyAlignment="1" applyProtection="1">
      <alignment horizontal="center" vertical="center"/>
      <protection locked="0"/>
    </xf>
    <xf numFmtId="0" fontId="5" fillId="11" borderId="8" xfId="0" applyFont="1" applyFill="1" applyBorder="1" applyAlignment="1" applyProtection="1">
      <alignment horizontal="left" vertical="center"/>
      <protection locked="0"/>
    </xf>
    <xf numFmtId="0" fontId="47" fillId="11" borderId="16" xfId="0" applyFont="1" applyFill="1" applyBorder="1" applyAlignment="1" applyProtection="1">
      <alignment horizontal="center" vertical="center"/>
      <protection locked="0"/>
    </xf>
    <xf numFmtId="0" fontId="5" fillId="11" borderId="10" xfId="0" applyFont="1" applyFill="1" applyBorder="1" applyAlignment="1" applyProtection="1">
      <alignment horizontal="left" vertical="center"/>
      <protection locked="0"/>
    </xf>
    <xf numFmtId="0" fontId="47" fillId="11" borderId="17" xfId="0" applyFont="1" applyFill="1" applyBorder="1" applyAlignment="1" applyProtection="1">
      <alignment horizontal="center" vertical="center"/>
      <protection locked="0"/>
    </xf>
    <xf numFmtId="0" fontId="4" fillId="11" borderId="30" xfId="0" applyFont="1" applyFill="1" applyBorder="1" applyAlignment="1" applyProtection="1">
      <alignment horizontal="center" vertical="center"/>
      <protection locked="0"/>
    </xf>
    <xf numFmtId="168" fontId="8" fillId="11" borderId="42" xfId="2" applyNumberFormat="1" applyFont="1" applyFill="1" applyBorder="1" applyAlignment="1" applyProtection="1">
      <alignment horizontal="center" vertical="center"/>
      <protection locked="0"/>
    </xf>
    <xf numFmtId="168" fontId="8" fillId="11" borderId="86" xfId="2" applyNumberFormat="1" applyFont="1" applyFill="1" applyBorder="1" applyAlignment="1" applyProtection="1">
      <alignment horizontal="center" vertical="center"/>
      <protection locked="0"/>
    </xf>
    <xf numFmtId="1" fontId="5" fillId="11" borderId="40" xfId="0" applyNumberFormat="1" applyFont="1" applyFill="1" applyBorder="1" applyAlignment="1" applyProtection="1">
      <alignment horizontal="center" vertical="center"/>
      <protection locked="0"/>
    </xf>
    <xf numFmtId="1" fontId="5" fillId="11" borderId="45" xfId="0" applyNumberFormat="1" applyFont="1" applyFill="1" applyBorder="1" applyAlignment="1" applyProtection="1">
      <alignment horizontal="center" vertical="center"/>
      <protection locked="0"/>
    </xf>
    <xf numFmtId="0" fontId="5" fillId="0" borderId="29" xfId="0" applyFont="1" applyBorder="1" applyAlignment="1" applyProtection="1">
      <alignment horizontal="left" vertical="center"/>
      <protection locked="0"/>
    </xf>
    <xf numFmtId="0" fontId="5" fillId="0" borderId="56" xfId="0" applyFont="1" applyBorder="1" applyAlignment="1" applyProtection="1">
      <alignment horizontal="left" vertical="center"/>
      <protection locked="0"/>
    </xf>
    <xf numFmtId="0" fontId="8" fillId="11" borderId="93" xfId="0" applyFont="1" applyFill="1" applyBorder="1" applyAlignment="1" applyProtection="1">
      <alignment horizontal="center" vertical="center"/>
      <protection locked="0"/>
    </xf>
    <xf numFmtId="0" fontId="8" fillId="11" borderId="84" xfId="0" applyFont="1" applyFill="1" applyBorder="1" applyAlignment="1" applyProtection="1">
      <alignment horizontal="center" vertical="center"/>
      <protection locked="0"/>
    </xf>
    <xf numFmtId="1" fontId="5" fillId="11" borderId="92" xfId="0" applyNumberFormat="1" applyFont="1" applyFill="1" applyBorder="1" applyAlignment="1" applyProtection="1">
      <alignment horizontal="center" vertical="center"/>
      <protection locked="0"/>
    </xf>
    <xf numFmtId="0" fontId="5" fillId="0" borderId="34" xfId="0" applyFont="1" applyBorder="1" applyAlignment="1" applyProtection="1">
      <alignment horizontal="left" vertical="center"/>
      <protection locked="0"/>
    </xf>
    <xf numFmtId="0" fontId="8" fillId="11" borderId="30" xfId="0" applyFont="1" applyFill="1" applyBorder="1" applyAlignment="1" applyProtection="1">
      <alignment horizontal="center" vertical="center"/>
      <protection locked="0"/>
    </xf>
    <xf numFmtId="1" fontId="5" fillId="11" borderId="30" xfId="0" applyNumberFormat="1" applyFont="1" applyFill="1" applyBorder="1" applyAlignment="1" applyProtection="1">
      <alignment horizontal="center" vertical="center"/>
      <protection locked="0"/>
    </xf>
    <xf numFmtId="1" fontId="5" fillId="11" borderId="35" xfId="0" applyNumberFormat="1" applyFont="1" applyFill="1" applyBorder="1" applyAlignment="1" applyProtection="1">
      <alignment horizontal="center" vertical="center"/>
      <protection locked="0"/>
    </xf>
    <xf numFmtId="0" fontId="0" fillId="0" borderId="29" xfId="0" applyBorder="1" applyAlignment="1" applyProtection="1">
      <alignment vertical="center"/>
      <protection locked="0"/>
    </xf>
    <xf numFmtId="0" fontId="0" fillId="0" borderId="56" xfId="0" applyBorder="1" applyAlignment="1" applyProtection="1">
      <alignment vertical="center"/>
      <protection locked="0"/>
    </xf>
    <xf numFmtId="0" fontId="8" fillId="11" borderId="54" xfId="0" applyFont="1" applyFill="1" applyBorder="1" applyAlignment="1" applyProtection="1">
      <alignment horizontal="center" vertical="center"/>
      <protection locked="0"/>
    </xf>
    <xf numFmtId="1" fontId="5" fillId="11" borderId="54" xfId="0" applyNumberFormat="1" applyFont="1" applyFill="1" applyBorder="1" applyAlignment="1" applyProtection="1">
      <alignment horizontal="center" vertical="center"/>
      <protection locked="0"/>
    </xf>
    <xf numFmtId="0" fontId="5" fillId="11" borderId="30" xfId="0" applyFont="1" applyFill="1" applyBorder="1" applyAlignment="1" applyProtection="1">
      <alignment horizontal="center" vertical="center"/>
      <protection locked="0"/>
    </xf>
    <xf numFmtId="1" fontId="5" fillId="11" borderId="31" xfId="0" applyNumberFormat="1" applyFont="1" applyFill="1" applyBorder="1" applyAlignment="1" applyProtection="1">
      <alignment horizontal="right"/>
      <protection locked="0"/>
    </xf>
    <xf numFmtId="0" fontId="5" fillId="11" borderId="31" xfId="0" applyFont="1" applyFill="1" applyBorder="1" applyProtection="1">
      <protection locked="0"/>
    </xf>
    <xf numFmtId="0" fontId="8" fillId="0" borderId="50" xfId="0" applyFont="1" applyBorder="1" applyAlignment="1" applyProtection="1">
      <alignment horizontal="center"/>
      <protection locked="0"/>
    </xf>
    <xf numFmtId="0" fontId="8" fillId="0" borderId="74" xfId="0" applyFont="1" applyBorder="1" applyAlignment="1" applyProtection="1">
      <alignment horizontal="center"/>
      <protection locked="0"/>
    </xf>
    <xf numFmtId="0" fontId="8" fillId="0" borderId="33" xfId="0" applyFont="1" applyBorder="1" applyAlignment="1" applyProtection="1">
      <alignment horizontal="center"/>
      <protection locked="0"/>
    </xf>
    <xf numFmtId="0" fontId="5" fillId="11" borderId="36" xfId="0" applyFont="1" applyFill="1" applyBorder="1" applyProtection="1">
      <protection locked="0"/>
    </xf>
    <xf numFmtId="1" fontId="5" fillId="11" borderId="31" xfId="0" applyNumberFormat="1" applyFont="1" applyFill="1" applyBorder="1" applyAlignment="1" applyProtection="1">
      <alignment horizontal="center"/>
      <protection locked="0"/>
    </xf>
    <xf numFmtId="0" fontId="5" fillId="11" borderId="31" xfId="0" applyFont="1" applyFill="1" applyBorder="1" applyAlignment="1" applyProtection="1">
      <alignment horizontal="center"/>
      <protection locked="0"/>
    </xf>
    <xf numFmtId="1" fontId="45" fillId="11" borderId="31" xfId="0" applyNumberFormat="1" applyFont="1" applyFill="1" applyBorder="1" applyAlignment="1" applyProtection="1">
      <alignment horizontal="center"/>
      <protection locked="0"/>
    </xf>
    <xf numFmtId="0" fontId="5" fillId="11" borderId="55" xfId="0" applyFont="1" applyFill="1" applyBorder="1" applyAlignment="1" applyProtection="1">
      <alignment horizontal="center"/>
      <protection locked="0"/>
    </xf>
    <xf numFmtId="0" fontId="5" fillId="11" borderId="55" xfId="0" applyFont="1" applyFill="1" applyBorder="1" applyProtection="1">
      <protection locked="0"/>
    </xf>
    <xf numFmtId="2" fontId="4" fillId="17" borderId="43" xfId="0" applyNumberFormat="1" applyFont="1" applyFill="1" applyBorder="1" applyAlignment="1" applyProtection="1">
      <alignment horizontal="center" vertical="center" wrapText="1"/>
      <protection locked="0"/>
    </xf>
    <xf numFmtId="2" fontId="4" fillId="17" borderId="35" xfId="0" applyNumberFormat="1" applyFont="1" applyFill="1" applyBorder="1" applyAlignment="1" applyProtection="1">
      <alignment horizontal="center" vertical="center" wrapText="1"/>
      <protection locked="0"/>
    </xf>
    <xf numFmtId="2" fontId="4" fillId="17" borderId="30" xfId="0" applyNumberFormat="1" applyFont="1" applyFill="1" applyBorder="1" applyAlignment="1" applyProtection="1">
      <alignment horizontal="center" vertical="center" wrapText="1"/>
      <protection locked="0"/>
    </xf>
    <xf numFmtId="2" fontId="4" fillId="17" borderId="28" xfId="0" applyNumberFormat="1" applyFont="1" applyFill="1" applyBorder="1" applyAlignment="1" applyProtection="1">
      <alignment horizontal="center" vertical="center" wrapText="1"/>
      <protection locked="0"/>
    </xf>
    <xf numFmtId="2" fontId="4" fillId="17" borderId="32" xfId="0" applyNumberFormat="1" applyFont="1" applyFill="1" applyBorder="1" applyAlignment="1" applyProtection="1">
      <alignment horizontal="center" vertical="center" wrapText="1"/>
      <protection locked="0"/>
    </xf>
    <xf numFmtId="0" fontId="6" fillId="11" borderId="47" xfId="0" applyFont="1" applyFill="1" applyBorder="1" applyAlignment="1" applyProtection="1">
      <alignment horizontal="center" vertical="center"/>
      <protection locked="0"/>
    </xf>
    <xf numFmtId="0" fontId="4" fillId="11" borderId="47" xfId="0" applyFont="1" applyFill="1" applyBorder="1" applyAlignment="1" applyProtection="1">
      <alignment horizontal="center" vertical="center"/>
      <protection locked="0"/>
    </xf>
    <xf numFmtId="0" fontId="11" fillId="0" borderId="0" xfId="0" applyFont="1" applyAlignment="1">
      <alignment horizontal="center" vertical="center"/>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7" fillId="0" borderId="0" xfId="0" applyFont="1" applyAlignment="1">
      <alignment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4" fillId="0" borderId="27" xfId="0" applyFont="1" applyBorder="1" applyAlignment="1">
      <alignment vertical="center"/>
    </xf>
    <xf numFmtId="0" fontId="4" fillId="0" borderId="27" xfId="0" applyFont="1" applyBorder="1" applyAlignment="1">
      <alignment horizontal="left" vertical="center"/>
    </xf>
    <xf numFmtId="0" fontId="6" fillId="2" borderId="63" xfId="0" applyFont="1" applyFill="1" applyBorder="1" applyAlignment="1">
      <alignment horizontal="left" vertical="center" wrapText="1"/>
    </xf>
    <xf numFmtId="169" fontId="35" fillId="15" borderId="64" xfId="0" applyNumberFormat="1" applyFont="1" applyFill="1" applyBorder="1" applyAlignment="1">
      <alignment horizontal="center" vertical="center"/>
    </xf>
    <xf numFmtId="0" fontId="6" fillId="2" borderId="65" xfId="0" applyFont="1" applyFill="1" applyBorder="1" applyAlignment="1">
      <alignment vertical="center"/>
    </xf>
    <xf numFmtId="169" fontId="6" fillId="2" borderId="66" xfId="0" applyNumberFormat="1" applyFont="1" applyFill="1" applyBorder="1" applyAlignment="1">
      <alignment horizontal="center" vertical="center"/>
    </xf>
    <xf numFmtId="0" fontId="6" fillId="2" borderId="63" xfId="0" applyFont="1" applyFill="1" applyBorder="1" applyAlignment="1">
      <alignment horizontal="left" vertical="center"/>
    </xf>
    <xf numFmtId="0" fontId="35" fillId="2" borderId="63" xfId="0" applyFont="1" applyFill="1" applyBorder="1" applyAlignment="1">
      <alignment horizontal="left" vertical="center"/>
    </xf>
    <xf numFmtId="0" fontId="6" fillId="2" borderId="27" xfId="0" applyFont="1" applyFill="1" applyBorder="1" applyAlignment="1">
      <alignment vertical="center"/>
    </xf>
    <xf numFmtId="0" fontId="6" fillId="2" borderId="27" xfId="0" applyFont="1" applyFill="1" applyBorder="1" applyAlignment="1">
      <alignment horizontal="left" vertical="center"/>
    </xf>
    <xf numFmtId="0" fontId="14" fillId="2" borderId="53" xfId="0" applyFont="1" applyFill="1" applyBorder="1" applyAlignment="1">
      <alignment horizontal="left" vertical="center"/>
    </xf>
    <xf numFmtId="169" fontId="6" fillId="2" borderId="68" xfId="0" applyNumberFormat="1" applyFont="1" applyFill="1" applyBorder="1" applyAlignment="1">
      <alignment horizontal="center" vertical="center"/>
    </xf>
    <xf numFmtId="0" fontId="18" fillId="0" borderId="0" xfId="0" applyFont="1" applyAlignment="1">
      <alignment vertical="center"/>
    </xf>
    <xf numFmtId="0" fontId="15" fillId="0" borderId="0" xfId="0" applyFont="1" applyAlignment="1">
      <alignment horizontal="center" vertical="center" wrapText="1"/>
    </xf>
    <xf numFmtId="0" fontId="4" fillId="0" borderId="63" xfId="0" applyFont="1" applyBorder="1" applyAlignment="1">
      <alignment horizontal="left" vertical="center"/>
    </xf>
    <xf numFmtId="169" fontId="4" fillId="0" borderId="0" xfId="0" applyNumberFormat="1" applyFont="1" applyAlignment="1">
      <alignment horizontal="center" vertical="center"/>
    </xf>
    <xf numFmtId="0" fontId="4" fillId="0" borderId="21" xfId="0" applyFont="1" applyBorder="1" applyAlignment="1">
      <alignment vertical="center"/>
    </xf>
    <xf numFmtId="0" fontId="4" fillId="0" borderId="71" xfId="0" applyFont="1" applyBorder="1" applyAlignment="1">
      <alignment horizontal="left" vertical="center"/>
    </xf>
    <xf numFmtId="0" fontId="6" fillId="0" borderId="0" xfId="0" applyFont="1" applyAlignment="1">
      <alignment horizontal="center" vertical="center"/>
    </xf>
    <xf numFmtId="169" fontId="35" fillId="0" borderId="0" xfId="0" applyNumberFormat="1" applyFont="1" applyAlignment="1">
      <alignment horizontal="center" vertical="center"/>
    </xf>
    <xf numFmtId="169" fontId="6" fillId="0" borderId="0" xfId="0" applyNumberFormat="1" applyFont="1" applyAlignment="1">
      <alignment horizontal="center" vertical="center"/>
    </xf>
    <xf numFmtId="0" fontId="4" fillId="0" borderId="73" xfId="0" applyFont="1" applyBorder="1" applyAlignment="1">
      <alignment horizontal="left" vertical="center"/>
    </xf>
    <xf numFmtId="0" fontId="4" fillId="0" borderId="27" xfId="0" applyFont="1" applyBorder="1"/>
    <xf numFmtId="0" fontId="4" fillId="0" borderId="73" xfId="0" applyFont="1" applyBorder="1" applyAlignment="1">
      <alignment vertical="center"/>
    </xf>
    <xf numFmtId="0" fontId="6" fillId="11" borderId="62" xfId="0" applyFont="1" applyFill="1" applyBorder="1" applyAlignment="1" applyProtection="1">
      <alignment horizontal="center" vertical="center"/>
      <protection locked="0"/>
    </xf>
    <xf numFmtId="0" fontId="6" fillId="11" borderId="64" xfId="0" applyFont="1" applyFill="1" applyBorder="1" applyAlignment="1" applyProtection="1">
      <alignment horizontal="center" vertical="center"/>
      <protection locked="0"/>
    </xf>
    <xf numFmtId="0" fontId="4" fillId="11" borderId="67" xfId="0" applyFont="1" applyFill="1" applyBorder="1" applyAlignment="1" applyProtection="1">
      <alignment horizontal="center" vertical="center"/>
      <protection locked="0"/>
    </xf>
    <xf numFmtId="0" fontId="6" fillId="11" borderId="72" xfId="0" applyFont="1" applyFill="1" applyBorder="1" applyAlignment="1" applyProtection="1">
      <alignment horizontal="center" vertical="center"/>
      <protection locked="0"/>
    </xf>
    <xf numFmtId="0" fontId="13" fillId="0" borderId="0" xfId="0" applyFont="1"/>
    <xf numFmtId="0" fontId="31" fillId="15" borderId="38" xfId="0" applyFont="1" applyFill="1" applyBorder="1" applyAlignment="1">
      <alignment horizontal="center" vertical="center"/>
    </xf>
    <xf numFmtId="0" fontId="17" fillId="0" borderId="0" xfId="0" applyFont="1"/>
    <xf numFmtId="0" fontId="4" fillId="0" borderId="21" xfId="0" applyFont="1" applyBorder="1"/>
    <xf numFmtId="0" fontId="4" fillId="2" borderId="63" xfId="0" applyFont="1" applyFill="1" applyBorder="1" applyAlignment="1">
      <alignment horizontal="left" vertical="center"/>
    </xf>
    <xf numFmtId="0" fontId="13" fillId="0" borderId="0" xfId="0" applyFont="1" applyAlignment="1">
      <alignment horizontal="center"/>
    </xf>
    <xf numFmtId="0" fontId="19" fillId="11" borderId="19" xfId="0" applyFont="1" applyFill="1" applyBorder="1" applyProtection="1">
      <protection locked="0"/>
    </xf>
    <xf numFmtId="0" fontId="6" fillId="11" borderId="62" xfId="0" applyFont="1" applyFill="1" applyBorder="1" applyAlignment="1" applyProtection="1">
      <alignment horizontal="center"/>
      <protection locked="0"/>
    </xf>
    <xf numFmtId="0" fontId="6" fillId="11" borderId="64" xfId="0" applyFont="1" applyFill="1" applyBorder="1" applyAlignment="1" applyProtection="1">
      <alignment horizontal="center"/>
      <protection locked="0"/>
    </xf>
    <xf numFmtId="0" fontId="4" fillId="11" borderId="67" xfId="0" applyFont="1" applyFill="1" applyBorder="1" applyAlignment="1" applyProtection="1">
      <alignment horizontal="center"/>
      <protection locked="0"/>
    </xf>
    <xf numFmtId="1" fontId="5" fillId="11" borderId="36" xfId="0" applyNumberFormat="1" applyFont="1" applyFill="1" applyBorder="1" applyAlignment="1" applyProtection="1">
      <alignment horizontal="center" vertical="center"/>
      <protection locked="0"/>
    </xf>
    <xf numFmtId="1" fontId="5" fillId="11" borderId="55" xfId="0" applyNumberFormat="1" applyFont="1" applyFill="1" applyBorder="1" applyAlignment="1" applyProtection="1">
      <alignment horizontal="left" vertical="center"/>
      <protection locked="0"/>
    </xf>
    <xf numFmtId="1" fontId="5" fillId="11" borderId="25" xfId="0" applyNumberFormat="1" applyFont="1" applyFill="1" applyBorder="1" applyAlignment="1" applyProtection="1">
      <alignment horizontal="center" vertical="center"/>
      <protection locked="0"/>
    </xf>
    <xf numFmtId="0" fontId="13" fillId="0" borderId="0" xfId="0" applyFont="1" applyAlignment="1">
      <alignment horizontal="right" vertical="center"/>
    </xf>
    <xf numFmtId="170" fontId="5" fillId="4" borderId="55" xfId="0" applyNumberFormat="1" applyFont="1" applyFill="1" applyBorder="1" applyAlignment="1">
      <alignment horizontal="center"/>
    </xf>
    <xf numFmtId="3" fontId="5" fillId="17" borderId="30" xfId="0" applyNumberFormat="1" applyFont="1" applyFill="1" applyBorder="1" applyAlignment="1" applyProtection="1">
      <alignment horizontal="center"/>
      <protection locked="0"/>
    </xf>
    <xf numFmtId="171" fontId="5" fillId="17" borderId="54" xfId="0" applyNumberFormat="1" applyFont="1" applyFill="1" applyBorder="1" applyAlignment="1" applyProtection="1">
      <alignment horizontal="center"/>
      <protection locked="0"/>
    </xf>
    <xf numFmtId="171" fontId="4" fillId="11" borderId="30" xfId="0" applyNumberFormat="1" applyFont="1" applyFill="1" applyBorder="1" applyAlignment="1" applyProtection="1">
      <alignment horizontal="right" vertical="center"/>
      <protection locked="0"/>
    </xf>
    <xf numFmtId="171" fontId="4" fillId="11" borderId="35" xfId="0" applyNumberFormat="1" applyFont="1" applyFill="1" applyBorder="1" applyAlignment="1" applyProtection="1">
      <alignment horizontal="right" vertical="center"/>
      <protection locked="0"/>
    </xf>
    <xf numFmtId="0" fontId="4" fillId="11" borderId="24" xfId="0" applyFont="1" applyFill="1" applyBorder="1" applyAlignment="1" applyProtection="1">
      <alignment horizontal="right" vertical="center"/>
      <protection locked="0"/>
    </xf>
    <xf numFmtId="166" fontId="4" fillId="11" borderId="30" xfId="2" applyFont="1" applyFill="1" applyBorder="1" applyAlignment="1" applyProtection="1">
      <alignment horizontal="right" vertical="center"/>
      <protection locked="0"/>
    </xf>
    <xf numFmtId="0" fontId="4" fillId="11" borderId="24" xfId="1" applyNumberFormat="1" applyFont="1" applyFill="1" applyBorder="1" applyAlignment="1" applyProtection="1">
      <alignment horizontal="right" vertical="center"/>
      <protection locked="0"/>
    </xf>
    <xf numFmtId="174" fontId="4" fillId="11" borderId="30" xfId="0" applyNumberFormat="1" applyFont="1" applyFill="1" applyBorder="1" applyAlignment="1" applyProtection="1">
      <alignment horizontal="right" vertical="center"/>
      <protection locked="0"/>
    </xf>
    <xf numFmtId="164" fontId="39" fillId="20" borderId="23" xfId="5" applyFont="1" applyFill="1" applyBorder="1" applyAlignment="1" applyProtection="1">
      <alignment vertical="center"/>
      <protection locked="0"/>
    </xf>
    <xf numFmtId="164" fontId="39" fillId="20" borderId="30" xfId="5" applyFont="1" applyFill="1" applyBorder="1" applyProtection="1">
      <protection locked="0"/>
    </xf>
    <xf numFmtId="164" fontId="39" fillId="20" borderId="31" xfId="5" applyFont="1" applyFill="1" applyBorder="1" applyProtection="1">
      <protection locked="0"/>
    </xf>
    <xf numFmtId="164" fontId="39" fillId="20" borderId="24" xfId="5" applyFont="1" applyFill="1" applyBorder="1" applyProtection="1">
      <protection locked="0"/>
    </xf>
    <xf numFmtId="164" fontId="39" fillId="20" borderId="25" xfId="5" applyFont="1" applyFill="1" applyBorder="1" applyProtection="1">
      <protection locked="0"/>
    </xf>
    <xf numFmtId="164" fontId="39" fillId="20" borderId="54" xfId="5" applyFont="1" applyFill="1" applyBorder="1" applyAlignment="1" applyProtection="1">
      <alignment horizontal="left"/>
      <protection locked="0"/>
    </xf>
    <xf numFmtId="164" fontId="39" fillId="20" borderId="55" xfId="5" applyFont="1" applyFill="1" applyBorder="1" applyAlignment="1" applyProtection="1">
      <alignment horizontal="left"/>
      <protection locked="0"/>
    </xf>
    <xf numFmtId="164" fontId="39" fillId="20" borderId="54" xfId="5" applyFont="1" applyFill="1" applyBorder="1" applyProtection="1">
      <protection locked="0"/>
    </xf>
    <xf numFmtId="164" fontId="39" fillId="20" borderId="55" xfId="5" applyFont="1" applyFill="1" applyBorder="1" applyProtection="1">
      <protection locked="0"/>
    </xf>
    <xf numFmtId="164" fontId="39" fillId="20" borderId="46" xfId="5" applyFont="1" applyFill="1" applyBorder="1" applyProtection="1">
      <protection locked="0"/>
    </xf>
    <xf numFmtId="0" fontId="39" fillId="0" borderId="50" xfId="3" applyFont="1" applyBorder="1"/>
    <xf numFmtId="0" fontId="39" fillId="0" borderId="77" xfId="3" applyFont="1" applyBorder="1"/>
    <xf numFmtId="0" fontId="39" fillId="0" borderId="51" xfId="3" applyFont="1" applyBorder="1"/>
    <xf numFmtId="0" fontId="49" fillId="7" borderId="1" xfId="0" applyFont="1" applyFill="1" applyBorder="1" applyAlignment="1">
      <alignment horizontal="center"/>
    </xf>
    <xf numFmtId="0" fontId="4" fillId="11" borderId="77" xfId="0" applyFont="1" applyFill="1" applyBorder="1" applyAlignment="1" applyProtection="1">
      <alignment horizontal="center" vertical="center" wrapText="1"/>
      <protection locked="0"/>
    </xf>
    <xf numFmtId="0" fontId="4" fillId="11" borderId="53" xfId="0" applyFont="1" applyFill="1" applyBorder="1" applyAlignment="1" applyProtection="1">
      <alignment horizontal="center" vertical="center" wrapText="1"/>
      <protection locked="0"/>
    </xf>
    <xf numFmtId="0" fontId="0" fillId="25" borderId="30" xfId="0" applyFill="1" applyBorder="1" applyAlignment="1">
      <alignment vertical="center"/>
    </xf>
    <xf numFmtId="0" fontId="5" fillId="0" borderId="0" xfId="0" applyFont="1" applyAlignment="1">
      <alignment horizontal="center"/>
    </xf>
    <xf numFmtId="0" fontId="34" fillId="0" borderId="0" xfId="0" applyFont="1" applyAlignment="1">
      <alignment horizontal="right" vertical="center"/>
    </xf>
    <xf numFmtId="0" fontId="5" fillId="0" borderId="0" xfId="0" applyFont="1" applyAlignment="1">
      <alignment horizontal="left" vertical="center"/>
    </xf>
    <xf numFmtId="0" fontId="8" fillId="0" borderId="27" xfId="0" applyFont="1" applyBorder="1"/>
    <xf numFmtId="1" fontId="5" fillId="2" borderId="4" xfId="0" applyNumberFormat="1" applyFont="1" applyFill="1" applyBorder="1" applyAlignment="1">
      <alignment horizontal="center" vertical="center"/>
    </xf>
    <xf numFmtId="0" fontId="5" fillId="0" borderId="51" xfId="0" applyFont="1" applyBorder="1" applyAlignment="1">
      <alignment horizontal="left" vertical="center"/>
    </xf>
    <xf numFmtId="0" fontId="8" fillId="0" borderId="77" xfId="0" applyFont="1" applyBorder="1"/>
    <xf numFmtId="0" fontId="5" fillId="0" borderId="0" xfId="0" applyFont="1" applyAlignment="1">
      <alignment horizontal="center" vertical="center"/>
    </xf>
    <xf numFmtId="0" fontId="8" fillId="0" borderId="22" xfId="0" applyFont="1" applyBorder="1" applyAlignment="1">
      <alignment vertical="center"/>
    </xf>
    <xf numFmtId="0" fontId="8" fillId="0" borderId="7" xfId="0" applyFont="1" applyBorder="1" applyAlignment="1">
      <alignment vertical="center"/>
    </xf>
    <xf numFmtId="1" fontId="5" fillId="2" borderId="95" xfId="0" applyNumberFormat="1" applyFont="1" applyFill="1" applyBorder="1" applyAlignment="1">
      <alignment horizontal="center" vertical="center"/>
    </xf>
    <xf numFmtId="1" fontId="5" fillId="12" borderId="4" xfId="0" applyNumberFormat="1" applyFont="1" applyFill="1" applyBorder="1" applyAlignment="1">
      <alignment horizontal="center" vertical="center"/>
    </xf>
    <xf numFmtId="0" fontId="8" fillId="0" borderId="7" xfId="0" applyFont="1" applyBorder="1" applyAlignment="1">
      <alignment horizontal="left" vertical="center"/>
    </xf>
    <xf numFmtId="0" fontId="8" fillId="0" borderId="50" xfId="0" applyFont="1" applyBorder="1" applyAlignment="1">
      <alignment horizontal="left" vertical="center"/>
    </xf>
    <xf numFmtId="0" fontId="5" fillId="0" borderId="2" xfId="0" applyFont="1" applyBorder="1" applyAlignment="1">
      <alignment horizontal="left" vertical="center"/>
    </xf>
    <xf numFmtId="1" fontId="5" fillId="22" borderId="4" xfId="0" applyNumberFormat="1" applyFont="1" applyFill="1" applyBorder="1" applyAlignment="1">
      <alignment horizontal="center" vertical="center"/>
    </xf>
    <xf numFmtId="1" fontId="5" fillId="22" borderId="25" xfId="0" applyNumberFormat="1" applyFont="1" applyFill="1" applyBorder="1" applyAlignment="1">
      <alignment horizontal="center" vertical="center"/>
    </xf>
    <xf numFmtId="0" fontId="5" fillId="4" borderId="75"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76" xfId="0" applyFont="1" applyFill="1" applyBorder="1" applyAlignment="1">
      <alignment horizontal="center" vertical="center"/>
    </xf>
    <xf numFmtId="1" fontId="5" fillId="2" borderId="55" xfId="0" applyNumberFormat="1" applyFont="1" applyFill="1" applyBorder="1" applyAlignment="1">
      <alignment horizontal="center" vertical="center"/>
    </xf>
    <xf numFmtId="0" fontId="5" fillId="0" borderId="48" xfId="0" applyFont="1" applyBorder="1" applyAlignment="1">
      <alignment vertical="center"/>
    </xf>
    <xf numFmtId="0" fontId="5" fillId="0" borderId="19" xfId="0" applyFont="1" applyBorder="1" applyAlignment="1">
      <alignment vertical="center"/>
    </xf>
    <xf numFmtId="0" fontId="5" fillId="0" borderId="38" xfId="0" applyFont="1" applyBorder="1" applyAlignment="1">
      <alignment vertical="center"/>
    </xf>
    <xf numFmtId="14" fontId="44" fillId="20" borderId="30" xfId="3" applyNumberFormat="1" applyFont="1" applyFill="1" applyBorder="1" applyAlignment="1">
      <alignment horizontal="center" vertical="center" textRotation="90"/>
    </xf>
    <xf numFmtId="0" fontId="8" fillId="11" borderId="35" xfId="0" applyFont="1" applyFill="1" applyBorder="1" applyAlignment="1" applyProtection="1">
      <alignment horizontal="center" vertical="center"/>
      <protection locked="0"/>
    </xf>
    <xf numFmtId="1" fontId="7" fillId="2" borderId="1" xfId="0" applyNumberFormat="1" applyFont="1" applyFill="1" applyBorder="1" applyAlignment="1">
      <alignment horizontal="center" vertical="center"/>
    </xf>
    <xf numFmtId="1" fontId="5" fillId="14" borderId="55" xfId="0" applyNumberFormat="1" applyFont="1" applyFill="1" applyBorder="1"/>
    <xf numFmtId="1" fontId="5" fillId="29" borderId="55" xfId="0" applyNumberFormat="1" applyFont="1" applyFill="1" applyBorder="1" applyAlignment="1">
      <alignment horizontal="center"/>
    </xf>
    <xf numFmtId="0" fontId="5" fillId="29" borderId="55" xfId="0" applyFont="1" applyFill="1" applyBorder="1" applyAlignment="1">
      <alignment horizontal="center"/>
    </xf>
    <xf numFmtId="0" fontId="5" fillId="11" borderId="108" xfId="0" applyFont="1" applyFill="1" applyBorder="1" applyAlignment="1" applyProtection="1">
      <alignment horizontal="center" vertical="center"/>
      <protection locked="0"/>
    </xf>
    <xf numFmtId="0" fontId="5" fillId="0" borderId="5" xfId="0" applyFont="1" applyBorder="1" applyAlignment="1">
      <alignment horizontal="left" vertical="center"/>
    </xf>
    <xf numFmtId="0" fontId="5" fillId="0" borderId="7" xfId="0" applyFont="1" applyBorder="1" applyAlignment="1">
      <alignment horizontal="left" vertical="center"/>
    </xf>
    <xf numFmtId="0" fontId="47" fillId="11" borderId="31" xfId="0" applyFont="1" applyFill="1" applyBorder="1" applyAlignment="1" applyProtection="1">
      <alignment horizontal="center" vertical="center"/>
      <protection locked="0"/>
    </xf>
    <xf numFmtId="0" fontId="47" fillId="11" borderId="55" xfId="0" applyFont="1" applyFill="1" applyBorder="1" applyAlignment="1" applyProtection="1">
      <alignment horizontal="center" vertical="center"/>
      <protection locked="0"/>
    </xf>
    <xf numFmtId="0" fontId="47" fillId="11" borderId="41" xfId="0" applyFont="1" applyFill="1" applyBorder="1" applyAlignment="1" applyProtection="1">
      <alignment horizontal="center" vertical="center"/>
      <protection locked="0"/>
    </xf>
    <xf numFmtId="167" fontId="5" fillId="11" borderId="16" xfId="2" applyNumberFormat="1" applyFont="1" applyFill="1" applyBorder="1" applyAlignment="1" applyProtection="1">
      <alignment horizontal="center" vertical="center"/>
      <protection locked="0"/>
    </xf>
    <xf numFmtId="167" fontId="5" fillId="11" borderId="74" xfId="2" applyNumberFormat="1" applyFont="1" applyFill="1" applyBorder="1" applyAlignment="1" applyProtection="1">
      <alignment horizontal="center" vertical="center"/>
      <protection locked="0"/>
    </xf>
    <xf numFmtId="167" fontId="5" fillId="13" borderId="74" xfId="2" applyNumberFormat="1" applyFont="1" applyFill="1" applyBorder="1" applyAlignment="1" applyProtection="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5" fillId="0" borderId="0" xfId="0" applyFont="1" applyAlignment="1">
      <alignment vertical="center"/>
    </xf>
    <xf numFmtId="0" fontId="12" fillId="0" borderId="21" xfId="0" applyFont="1" applyBorder="1" applyAlignment="1">
      <alignment vertical="center"/>
    </xf>
    <xf numFmtId="0" fontId="12" fillId="0" borderId="27" xfId="0" applyFont="1" applyBorder="1" applyAlignment="1">
      <alignment horizontal="centerContinuous" vertical="center"/>
    </xf>
    <xf numFmtId="0" fontId="12" fillId="0" borderId="96" xfId="0" applyFont="1" applyBorder="1" applyAlignment="1">
      <alignment horizontal="centerContinuous" vertical="center"/>
    </xf>
    <xf numFmtId="0" fontId="12" fillId="0" borderId="0" xfId="0" applyFont="1" applyAlignment="1">
      <alignment vertical="center"/>
    </xf>
    <xf numFmtId="0" fontId="51" fillId="0" borderId="22" xfId="0" applyFont="1" applyBorder="1" applyAlignment="1">
      <alignment horizontal="center" vertical="center"/>
    </xf>
    <xf numFmtId="0" fontId="34" fillId="0" borderId="24" xfId="0" applyFont="1" applyBorder="1" applyAlignment="1">
      <alignment horizontal="center" vertical="center" wrapText="1"/>
    </xf>
    <xf numFmtId="0" fontId="51" fillId="0" borderId="23" xfId="0" applyFont="1" applyBorder="1" applyAlignment="1">
      <alignment horizontal="center" vertical="center"/>
    </xf>
    <xf numFmtId="0" fontId="51" fillId="0" borderId="24" xfId="0" applyFont="1" applyBorder="1" applyAlignment="1">
      <alignment horizontal="center" vertical="center"/>
    </xf>
    <xf numFmtId="0" fontId="51" fillId="0" borderId="25" xfId="0" applyFont="1" applyBorder="1" applyAlignment="1">
      <alignment horizontal="center" vertical="center"/>
    </xf>
    <xf numFmtId="0" fontId="51" fillId="0" borderId="26" xfId="0" applyFont="1" applyBorder="1" applyAlignment="1">
      <alignment horizontal="center" vertical="center"/>
    </xf>
    <xf numFmtId="0" fontId="8" fillId="0" borderId="27" xfId="0" applyFont="1" applyBorder="1" applyAlignment="1">
      <alignment vertical="center"/>
    </xf>
    <xf numFmtId="0" fontId="8" fillId="13" borderId="7" xfId="0" applyFont="1" applyFill="1" applyBorder="1" applyAlignment="1">
      <alignment horizontal="centerContinuous" vertical="center"/>
    </xf>
    <xf numFmtId="0" fontId="8" fillId="22" borderId="93" xfId="0" applyFont="1" applyFill="1" applyBorder="1" applyAlignment="1">
      <alignment horizontal="centerContinuous" vertical="center"/>
    </xf>
    <xf numFmtId="1" fontId="5" fillId="13" borderId="18" xfId="0" applyNumberFormat="1" applyFont="1" applyFill="1" applyBorder="1" applyAlignment="1">
      <alignment horizontal="center" vertical="center"/>
    </xf>
    <xf numFmtId="1" fontId="5" fillId="13" borderId="30" xfId="0" applyNumberFormat="1" applyFont="1" applyFill="1" applyBorder="1" applyAlignment="1">
      <alignment horizontal="center" vertical="center"/>
    </xf>
    <xf numFmtId="1" fontId="5" fillId="13" borderId="31" xfId="0" applyNumberFormat="1" applyFont="1" applyFill="1" applyBorder="1" applyAlignment="1">
      <alignment horizontal="center" vertical="center"/>
    </xf>
    <xf numFmtId="1" fontId="8" fillId="13" borderId="30" xfId="0" applyNumberFormat="1" applyFont="1" applyFill="1" applyBorder="1" applyAlignment="1">
      <alignment horizontal="center" vertical="center"/>
    </xf>
    <xf numFmtId="1" fontId="8" fillId="13" borderId="31" xfId="0" applyNumberFormat="1" applyFont="1" applyFill="1" applyBorder="1" applyAlignment="1">
      <alignment horizontal="center" vertical="center"/>
    </xf>
    <xf numFmtId="1" fontId="8" fillId="13" borderId="18" xfId="0" applyNumberFormat="1" applyFont="1" applyFill="1" applyBorder="1" applyAlignment="1">
      <alignment horizontal="center" vertical="center"/>
    </xf>
    <xf numFmtId="1" fontId="8" fillId="13" borderId="28" xfId="0" applyNumberFormat="1" applyFont="1" applyFill="1" applyBorder="1" applyAlignment="1">
      <alignment horizontal="center" vertical="center"/>
    </xf>
    <xf numFmtId="0" fontId="8" fillId="13" borderId="50" xfId="0" applyFont="1" applyFill="1" applyBorder="1" applyAlignment="1">
      <alignment horizontal="centerContinuous" vertical="center"/>
    </xf>
    <xf numFmtId="0" fontId="8" fillId="22" borderId="84" xfId="0" applyFont="1" applyFill="1" applyBorder="1" applyAlignment="1">
      <alignment horizontal="centerContinuous" vertical="center"/>
    </xf>
    <xf numFmtId="0" fontId="12" fillId="0" borderId="1" xfId="0" applyFont="1" applyBorder="1" applyAlignment="1">
      <alignment vertical="center"/>
    </xf>
    <xf numFmtId="1" fontId="5" fillId="25" borderId="20" xfId="0" applyNumberFormat="1" applyFont="1" applyFill="1" applyBorder="1" applyAlignment="1">
      <alignment horizontal="center" vertical="center"/>
    </xf>
    <xf numFmtId="0" fontId="5" fillId="25" borderId="19" xfId="0" applyFont="1" applyFill="1" applyBorder="1" applyAlignment="1">
      <alignment horizontal="center" vertical="center"/>
    </xf>
    <xf numFmtId="0" fontId="5" fillId="25" borderId="38" xfId="0" applyFont="1" applyFill="1" applyBorder="1" applyAlignment="1">
      <alignment horizontal="center" vertical="center"/>
    </xf>
    <xf numFmtId="1" fontId="5" fillId="25" borderId="2" xfId="0" applyNumberFormat="1" applyFont="1" applyFill="1" applyBorder="1" applyAlignment="1">
      <alignment horizontal="center" vertical="center"/>
    </xf>
    <xf numFmtId="1" fontId="5" fillId="25" borderId="37"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 fontId="8" fillId="2" borderId="48"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1" fontId="8" fillId="2" borderId="37" xfId="0" applyNumberFormat="1" applyFont="1" applyFill="1" applyBorder="1" applyAlignment="1">
      <alignment horizontal="center" vertical="center"/>
    </xf>
    <xf numFmtId="1" fontId="5" fillId="2" borderId="37" xfId="0" applyNumberFormat="1" applyFont="1" applyFill="1" applyBorder="1" applyAlignment="1">
      <alignment horizontal="center" vertical="center"/>
    </xf>
    <xf numFmtId="1" fontId="5" fillId="2" borderId="38" xfId="0" applyNumberFormat="1" applyFont="1" applyFill="1" applyBorder="1" applyAlignment="1">
      <alignment horizontal="center" vertical="center"/>
    </xf>
    <xf numFmtId="0" fontId="8" fillId="0" borderId="0" xfId="0" applyFont="1" applyAlignment="1">
      <alignment vertical="center"/>
    </xf>
    <xf numFmtId="1" fontId="5" fillId="0" borderId="0" xfId="0" applyNumberFormat="1" applyFont="1" applyAlignment="1">
      <alignment horizontal="center" vertical="center"/>
    </xf>
    <xf numFmtId="1" fontId="8" fillId="0" borderId="0" xfId="0" applyNumberFormat="1" applyFont="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5" fillId="4" borderId="5" xfId="0" applyFont="1" applyFill="1" applyBorder="1" applyAlignment="1">
      <alignment vertical="center"/>
    </xf>
    <xf numFmtId="0" fontId="5" fillId="4" borderId="39" xfId="0" applyFont="1" applyFill="1" applyBorder="1" applyAlignment="1">
      <alignment vertical="center"/>
    </xf>
    <xf numFmtId="0" fontId="5" fillId="4" borderId="88" xfId="0" applyFont="1" applyFill="1" applyBorder="1" applyAlignment="1">
      <alignment vertical="center"/>
    </xf>
    <xf numFmtId="0" fontId="0" fillId="4" borderId="39" xfId="0" applyFill="1" applyBorder="1" applyAlignment="1">
      <alignment horizontal="center" vertical="center"/>
    </xf>
    <xf numFmtId="0" fontId="8" fillId="0" borderId="24"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4" borderId="42" xfId="0" applyFill="1" applyBorder="1" applyAlignment="1">
      <alignment horizontal="center" vertical="center"/>
    </xf>
    <xf numFmtId="0" fontId="0" fillId="4" borderId="23" xfId="0" applyFill="1" applyBorder="1" applyAlignment="1">
      <alignment horizontal="center" vertical="center"/>
    </xf>
    <xf numFmtId="0" fontId="8" fillId="0" borderId="43" xfId="0" applyFont="1" applyBorder="1" applyAlignment="1">
      <alignment horizontal="center" vertical="center"/>
    </xf>
    <xf numFmtId="0" fontId="8" fillId="13" borderId="28" xfId="0" applyFont="1" applyFill="1" applyBorder="1" applyAlignment="1">
      <alignment horizontal="center" vertical="center"/>
    </xf>
    <xf numFmtId="0" fontId="5" fillId="4" borderId="77" xfId="0" applyFont="1" applyFill="1" applyBorder="1" applyAlignment="1">
      <alignment horizontal="center" vertical="center"/>
    </xf>
    <xf numFmtId="0" fontId="5" fillId="4" borderId="18" xfId="0" applyFont="1" applyFill="1" applyBorder="1" applyAlignment="1">
      <alignment horizontal="center" vertical="center"/>
    </xf>
    <xf numFmtId="1" fontId="5" fillId="13" borderId="43" xfId="0" applyNumberFormat="1" applyFont="1" applyFill="1" applyBorder="1" applyAlignment="1">
      <alignment horizontal="center" vertical="center"/>
    </xf>
    <xf numFmtId="1" fontId="5" fillId="13" borderId="41" xfId="0" applyNumberFormat="1" applyFont="1" applyFill="1" applyBorder="1" applyAlignment="1">
      <alignment horizontal="center" vertical="center"/>
    </xf>
    <xf numFmtId="1" fontId="5" fillId="4" borderId="77" xfId="0" applyNumberFormat="1" applyFont="1" applyFill="1" applyBorder="1" applyAlignment="1">
      <alignment horizontal="center" vertical="center"/>
    </xf>
    <xf numFmtId="1" fontId="5" fillId="4" borderId="40" xfId="0" applyNumberFormat="1" applyFont="1" applyFill="1" applyBorder="1" applyAlignment="1">
      <alignment horizontal="center" vertical="center"/>
    </xf>
    <xf numFmtId="0" fontId="5" fillId="4" borderId="7" xfId="0" applyFont="1" applyFill="1" applyBorder="1" applyAlignment="1">
      <alignment horizontal="center" vertical="center"/>
    </xf>
    <xf numFmtId="0" fontId="5" fillId="4" borderId="40" xfId="0" applyFont="1" applyFill="1" applyBorder="1" applyAlignment="1">
      <alignment horizontal="center" vertical="center"/>
    </xf>
    <xf numFmtId="1" fontId="5" fillId="4" borderId="7" xfId="0" applyNumberFormat="1" applyFont="1" applyFill="1" applyBorder="1" applyAlignment="1">
      <alignment horizontal="center" vertical="center"/>
    </xf>
    <xf numFmtId="0" fontId="5" fillId="4" borderId="50" xfId="0" applyFont="1" applyFill="1" applyBorder="1" applyAlignment="1">
      <alignment horizontal="center" vertical="center"/>
    </xf>
    <xf numFmtId="0" fontId="5" fillId="4" borderId="45" xfId="0" applyFont="1" applyFill="1" applyBorder="1" applyAlignment="1">
      <alignment horizontal="center" vertical="center"/>
    </xf>
    <xf numFmtId="1" fontId="5" fillId="4" borderId="50" xfId="0" applyNumberFormat="1" applyFont="1" applyFill="1" applyBorder="1" applyAlignment="1">
      <alignment horizontal="center" vertical="center"/>
    </xf>
    <xf numFmtId="1" fontId="5" fillId="4" borderId="45" xfId="0" applyNumberFormat="1" applyFont="1" applyFill="1" applyBorder="1" applyAlignment="1">
      <alignment horizontal="center" vertical="center"/>
    </xf>
    <xf numFmtId="0" fontId="5" fillId="4" borderId="20" xfId="0" applyFont="1" applyFill="1" applyBorder="1" applyAlignment="1">
      <alignment horizontal="center" vertical="center"/>
    </xf>
    <xf numFmtId="0" fontId="5" fillId="4" borderId="37" xfId="0" applyFont="1" applyFill="1" applyBorder="1" applyAlignment="1">
      <alignment horizontal="center" vertical="center"/>
    </xf>
    <xf numFmtId="1" fontId="5" fillId="14" borderId="37" xfId="0" applyNumberFormat="1" applyFont="1" applyFill="1" applyBorder="1" applyAlignment="1">
      <alignment horizontal="center" vertical="center"/>
    </xf>
    <xf numFmtId="1" fontId="5" fillId="4" borderId="20" xfId="0" applyNumberFormat="1" applyFont="1" applyFill="1" applyBorder="1" applyAlignment="1">
      <alignment horizontal="center" vertical="center"/>
    </xf>
    <xf numFmtId="1" fontId="5" fillId="4" borderId="37" xfId="0" applyNumberFormat="1" applyFont="1" applyFill="1" applyBorder="1" applyAlignment="1">
      <alignment horizontal="center" vertical="center"/>
    </xf>
    <xf numFmtId="1" fontId="5" fillId="14" borderId="38" xfId="0" applyNumberFormat="1" applyFont="1" applyFill="1" applyBorder="1" applyAlignment="1">
      <alignment horizontal="center" vertical="center"/>
    </xf>
    <xf numFmtId="1" fontId="5" fillId="4" borderId="27" xfId="0" applyNumberFormat="1" applyFont="1" applyFill="1" applyBorder="1" applyAlignment="1">
      <alignment horizontal="center" vertical="center"/>
    </xf>
    <xf numFmtId="0" fontId="5" fillId="4" borderId="92" xfId="0" applyFont="1" applyFill="1" applyBorder="1" applyAlignment="1">
      <alignment horizontal="center" vertical="center"/>
    </xf>
    <xf numFmtId="1" fontId="5" fillId="13" borderId="46" xfId="0" applyNumberFormat="1" applyFont="1" applyFill="1" applyBorder="1" applyAlignment="1">
      <alignment horizontal="center" vertical="center"/>
    </xf>
    <xf numFmtId="1" fontId="5" fillId="13" borderId="47" xfId="0" applyNumberFormat="1" applyFont="1" applyFill="1" applyBorder="1" applyAlignment="1">
      <alignment horizontal="center" vertical="center"/>
    </xf>
    <xf numFmtId="1" fontId="5" fillId="4" borderId="19" xfId="0" applyNumberFormat="1" applyFont="1" applyFill="1" applyBorder="1" applyAlignment="1">
      <alignment horizontal="center" vertical="center"/>
    </xf>
    <xf numFmtId="0" fontId="12" fillId="2" borderId="20" xfId="0" applyFont="1" applyFill="1" applyBorder="1" applyAlignment="1">
      <alignment horizontal="left" vertical="center"/>
    </xf>
    <xf numFmtId="0" fontId="12" fillId="2" borderId="19" xfId="0" applyFont="1" applyFill="1" applyBorder="1" applyAlignment="1">
      <alignment horizontal="center" vertical="center"/>
    </xf>
    <xf numFmtId="0" fontId="12"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12" fillId="2" borderId="89" xfId="0" applyFont="1" applyFill="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8" fillId="18" borderId="93" xfId="0" applyFont="1" applyFill="1" applyBorder="1" applyAlignment="1">
      <alignment horizontal="center" vertical="center"/>
    </xf>
    <xf numFmtId="0" fontId="5" fillId="0" borderId="54" xfId="0" applyFont="1" applyBorder="1" applyAlignment="1">
      <alignment horizontal="left" vertical="center"/>
    </xf>
    <xf numFmtId="0" fontId="5" fillId="4" borderId="53" xfId="0" applyFont="1" applyFill="1" applyBorder="1" applyAlignment="1">
      <alignment horizontal="center" vertical="center"/>
    </xf>
    <xf numFmtId="1" fontId="5" fillId="13" borderId="94" xfId="0" applyNumberFormat="1" applyFont="1" applyFill="1" applyBorder="1" applyAlignment="1">
      <alignment horizontal="center" vertical="center"/>
    </xf>
    <xf numFmtId="1" fontId="5" fillId="13" borderId="95" xfId="0" applyNumberFormat="1" applyFont="1" applyFill="1" applyBorder="1" applyAlignment="1">
      <alignment horizontal="center" vertical="center"/>
    </xf>
    <xf numFmtId="0" fontId="5" fillId="4" borderId="48" xfId="0" applyFont="1" applyFill="1" applyBorder="1" applyAlignment="1">
      <alignment horizontal="center" vertical="center"/>
    </xf>
    <xf numFmtId="0" fontId="8" fillId="18" borderId="30"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0" borderId="35" xfId="0" applyFont="1" applyBorder="1" applyAlignment="1">
      <alignment horizontal="lef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1" fontId="5" fillId="13" borderId="35" xfId="0" applyNumberFormat="1" applyFont="1" applyFill="1" applyBorder="1" applyAlignment="1">
      <alignment horizontal="center" vertical="center"/>
    </xf>
    <xf numFmtId="1" fontId="5" fillId="13" borderId="36" xfId="0" applyNumberFormat="1" applyFont="1" applyFill="1" applyBorder="1" applyAlignment="1">
      <alignment horizontal="center" vertical="center"/>
    </xf>
    <xf numFmtId="0" fontId="5" fillId="4" borderId="19" xfId="0" applyFont="1" applyFill="1" applyBorder="1" applyAlignment="1">
      <alignment horizontal="center" vertical="center"/>
    </xf>
    <xf numFmtId="0" fontId="8" fillId="0" borderId="57" xfId="0" applyFont="1" applyBorder="1" applyAlignment="1">
      <alignment horizontal="center" vertical="center"/>
    </xf>
    <xf numFmtId="0" fontId="8" fillId="0" borderId="89" xfId="0" applyFont="1" applyBorder="1" applyAlignment="1">
      <alignment horizontal="center" vertical="center"/>
    </xf>
    <xf numFmtId="0" fontId="8" fillId="0" borderId="58" xfId="0" applyFont="1" applyBorder="1" applyAlignment="1">
      <alignment horizontal="center" vertical="center"/>
    </xf>
    <xf numFmtId="0" fontId="0" fillId="0" borderId="30" xfId="0" applyBorder="1" applyAlignment="1">
      <alignment vertical="center"/>
    </xf>
    <xf numFmtId="0" fontId="0" fillId="0" borderId="54" xfId="0" applyBorder="1" applyAlignment="1">
      <alignment vertical="center"/>
    </xf>
    <xf numFmtId="1" fontId="5" fillId="13" borderId="54" xfId="0" applyNumberFormat="1" applyFont="1" applyFill="1" applyBorder="1" applyAlignment="1">
      <alignment horizontal="center" vertical="center"/>
    </xf>
    <xf numFmtId="1" fontId="5" fillId="13" borderId="55" xfId="0" applyNumberFormat="1" applyFont="1" applyFill="1" applyBorder="1" applyAlignment="1">
      <alignment horizontal="center" vertical="center"/>
    </xf>
    <xf numFmtId="0" fontId="5" fillId="4" borderId="109" xfId="0" applyFont="1" applyFill="1" applyBorder="1" applyAlignment="1">
      <alignment horizontal="center" vertical="center"/>
    </xf>
    <xf numFmtId="1" fontId="5" fillId="2" borderId="94" xfId="0" applyNumberFormat="1" applyFont="1" applyFill="1" applyBorder="1" applyAlignment="1">
      <alignment horizontal="center" vertical="center"/>
    </xf>
    <xf numFmtId="0" fontId="5" fillId="0" borderId="52" xfId="0" applyFont="1" applyBorder="1" applyAlignment="1">
      <alignment horizontal="left" vertical="center"/>
    </xf>
    <xf numFmtId="0" fontId="5" fillId="0" borderId="52"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center" vertical="center"/>
    </xf>
    <xf numFmtId="0" fontId="5" fillId="7" borderId="20" xfId="0" applyFont="1" applyFill="1" applyBorder="1" applyAlignment="1">
      <alignment horizontal="right" vertical="center"/>
    </xf>
    <xf numFmtId="0" fontId="8" fillId="7" borderId="38" xfId="0" applyFont="1" applyFill="1" applyBorder="1" applyAlignment="1">
      <alignment horizontal="center" vertical="center"/>
    </xf>
    <xf numFmtId="0" fontId="8" fillId="7" borderId="20" xfId="0" applyFont="1" applyFill="1" applyBorder="1" applyAlignment="1">
      <alignment horizontal="center" vertical="center"/>
    </xf>
    <xf numFmtId="0" fontId="5" fillId="0" borderId="0" xfId="0" applyFont="1" applyAlignment="1">
      <alignment horizontal="right" vertical="center"/>
    </xf>
    <xf numFmtId="0" fontId="8" fillId="0" borderId="20" xfId="0" applyFont="1" applyBorder="1" applyAlignment="1">
      <alignment vertical="center"/>
    </xf>
    <xf numFmtId="0" fontId="8" fillId="0" borderId="19" xfId="0" applyFont="1" applyBorder="1" applyAlignment="1">
      <alignment vertical="center"/>
    </xf>
    <xf numFmtId="0" fontId="8" fillId="0" borderId="19" xfId="0" applyFont="1" applyBorder="1" applyAlignment="1">
      <alignment horizontal="center" vertical="center"/>
    </xf>
    <xf numFmtId="0" fontId="8" fillId="0" borderId="21" xfId="0" applyFont="1" applyBorder="1" applyAlignment="1">
      <alignment vertical="center"/>
    </xf>
    <xf numFmtId="0" fontId="8" fillId="0" borderId="52" xfId="0" applyFont="1" applyBorder="1" applyAlignment="1">
      <alignment vertical="center"/>
    </xf>
    <xf numFmtId="0" fontId="8" fillId="0" borderId="52" xfId="0" applyFont="1" applyBorder="1" applyAlignment="1">
      <alignment horizontal="center" vertical="center"/>
    </xf>
    <xf numFmtId="0" fontId="35" fillId="7" borderId="20" xfId="0" applyFont="1" applyFill="1" applyBorder="1" applyAlignment="1">
      <alignment vertical="center"/>
    </xf>
    <xf numFmtId="0" fontId="0" fillId="7" borderId="19" xfId="0" applyFill="1" applyBorder="1" applyAlignment="1">
      <alignment vertical="center"/>
    </xf>
    <xf numFmtId="0" fontId="0" fillId="7" borderId="19" xfId="0" applyFill="1" applyBorder="1" applyAlignment="1">
      <alignment horizontal="center" vertical="center"/>
    </xf>
    <xf numFmtId="0" fontId="0" fillId="7" borderId="48" xfId="0" applyFill="1" applyBorder="1" applyAlignment="1">
      <alignment vertical="center"/>
    </xf>
    <xf numFmtId="0" fontId="0" fillId="7" borderId="37" xfId="0" applyFill="1" applyBorder="1" applyAlignment="1">
      <alignment vertical="center"/>
    </xf>
    <xf numFmtId="1" fontId="5" fillId="4" borderId="23"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6" fillId="2" borderId="28" xfId="0" applyFont="1" applyFill="1" applyBorder="1" applyAlignment="1">
      <alignment horizontal="center" vertical="center"/>
    </xf>
    <xf numFmtId="0" fontId="6" fillId="2" borderId="18" xfId="0" applyFont="1" applyFill="1" applyBorder="1" applyAlignment="1">
      <alignment horizontal="center" vertical="center"/>
    </xf>
    <xf numFmtId="0" fontId="7" fillId="2" borderId="21" xfId="0" applyFont="1" applyFill="1" applyBorder="1" applyAlignment="1">
      <alignment horizontal="centerContinuous" vertical="center"/>
    </xf>
    <xf numFmtId="0" fontId="7" fillId="2" borderId="38" xfId="0" applyFont="1" applyFill="1" applyBorder="1" applyAlignment="1">
      <alignment horizontal="centerContinuous" vertical="center"/>
    </xf>
    <xf numFmtId="0" fontId="7" fillId="2" borderId="52" xfId="0" applyFont="1" applyFill="1" applyBorder="1" applyAlignment="1">
      <alignment horizontal="centerContinuous" vertical="center"/>
    </xf>
    <xf numFmtId="0" fontId="5" fillId="0" borderId="13" xfId="0" applyFont="1" applyBorder="1" applyAlignment="1">
      <alignment horizontal="left" vertical="center"/>
    </xf>
    <xf numFmtId="0" fontId="30" fillId="0" borderId="0" xfId="0" applyFont="1" applyAlignment="1">
      <alignment vertical="center"/>
    </xf>
    <xf numFmtId="0" fontId="5" fillId="0" borderId="15" xfId="0" applyFont="1" applyBorder="1" applyAlignment="1">
      <alignment horizontal="left" vertical="center"/>
    </xf>
    <xf numFmtId="0" fontId="5" fillId="0" borderId="27" xfId="0" applyFont="1" applyBorder="1" applyAlignment="1">
      <alignment vertical="center"/>
    </xf>
    <xf numFmtId="0" fontId="5" fillId="0" borderId="12" xfId="0" applyFont="1" applyBorder="1" applyAlignment="1">
      <alignment vertical="center"/>
    </xf>
    <xf numFmtId="1" fontId="39" fillId="20" borderId="43" xfId="3" applyNumberFormat="1" applyFont="1" applyFill="1" applyBorder="1" applyAlignment="1">
      <alignment horizontal="center" vertical="center"/>
    </xf>
    <xf numFmtId="0" fontId="35" fillId="30" borderId="29" xfId="3" applyFont="1" applyFill="1" applyBorder="1" applyAlignment="1">
      <alignment horizontal="left"/>
    </xf>
    <xf numFmtId="0" fontId="35" fillId="30" borderId="30" xfId="3" applyFont="1" applyFill="1" applyBorder="1" applyAlignment="1">
      <alignment horizontal="left"/>
    </xf>
    <xf numFmtId="0" fontId="35" fillId="30" borderId="30" xfId="3" applyFont="1" applyFill="1" applyBorder="1"/>
    <xf numFmtId="1" fontId="39" fillId="7" borderId="92" xfId="3" applyNumberFormat="1" applyFont="1" applyFill="1" applyBorder="1" applyAlignment="1">
      <alignment horizontal="center"/>
    </xf>
    <xf numFmtId="1" fontId="39" fillId="7" borderId="37" xfId="3" applyNumberFormat="1" applyFont="1" applyFill="1" applyBorder="1" applyAlignment="1">
      <alignment horizontal="center"/>
    </xf>
    <xf numFmtId="164" fontId="39" fillId="20" borderId="24" xfId="5" applyFont="1" applyFill="1" applyBorder="1"/>
    <xf numFmtId="164" fontId="39" fillId="20" borderId="25" xfId="5" applyFont="1" applyFill="1" applyBorder="1"/>
    <xf numFmtId="0" fontId="39" fillId="16" borderId="24" xfId="3" applyFont="1" applyFill="1" applyBorder="1"/>
    <xf numFmtId="164" fontId="49" fillId="7" borderId="2" xfId="5" applyFont="1" applyFill="1" applyBorder="1" applyAlignment="1"/>
    <xf numFmtId="0" fontId="35" fillId="0" borderId="0" xfId="0" applyFont="1" applyAlignment="1">
      <alignment horizontal="left" vertical="center"/>
    </xf>
    <xf numFmtId="0" fontId="35" fillId="0" borderId="0" xfId="0" applyFont="1" applyAlignment="1">
      <alignment horizontal="left"/>
    </xf>
    <xf numFmtId="164" fontId="39" fillId="20" borderId="94" xfId="5" applyFont="1" applyFill="1" applyBorder="1" applyProtection="1">
      <protection locked="0"/>
    </xf>
    <xf numFmtId="164" fontId="39" fillId="20" borderId="95" xfId="5" applyFont="1" applyFill="1" applyBorder="1" applyProtection="1">
      <protection locked="0"/>
    </xf>
    <xf numFmtId="164" fontId="39" fillId="20" borderId="30" xfId="5" applyFont="1" applyFill="1" applyBorder="1"/>
    <xf numFmtId="164" fontId="39" fillId="20" borderId="31" xfId="5" applyFont="1" applyFill="1" applyBorder="1"/>
    <xf numFmtId="0" fontId="35" fillId="30" borderId="44" xfId="0" applyFont="1" applyFill="1" applyBorder="1"/>
    <xf numFmtId="0" fontId="35" fillId="30" borderId="34" xfId="0" applyFont="1" applyFill="1" applyBorder="1"/>
    <xf numFmtId="0" fontId="39" fillId="20" borderId="30" xfId="3" applyFont="1" applyFill="1" applyBorder="1" applyAlignment="1" applyProtection="1">
      <alignment vertical="center"/>
      <protection locked="0"/>
    </xf>
    <xf numFmtId="0" fontId="30" fillId="0" borderId="0" xfId="7"/>
    <xf numFmtId="168" fontId="30" fillId="0" borderId="0" xfId="7" applyNumberFormat="1"/>
    <xf numFmtId="0" fontId="37" fillId="0" borderId="0" xfId="7" applyFont="1" applyAlignment="1">
      <alignment horizontal="right"/>
    </xf>
    <xf numFmtId="168" fontId="13" fillId="0" borderId="22" xfId="7" applyNumberFormat="1" applyFont="1" applyBorder="1"/>
    <xf numFmtId="170" fontId="30" fillId="11" borderId="25" xfId="7" applyNumberFormat="1" applyFill="1" applyBorder="1" applyAlignment="1" applyProtection="1">
      <alignment horizontal="center"/>
      <protection locked="0"/>
    </xf>
    <xf numFmtId="0" fontId="13" fillId="0" borderId="29" xfId="7" applyFont="1" applyBorder="1"/>
    <xf numFmtId="170" fontId="30" fillId="11" borderId="31" xfId="7" applyNumberFormat="1" applyFill="1" applyBorder="1" applyAlignment="1" applyProtection="1">
      <alignment horizontal="center"/>
      <protection locked="0"/>
    </xf>
    <xf numFmtId="0" fontId="13" fillId="0" borderId="56" xfId="7" applyFont="1" applyBorder="1"/>
    <xf numFmtId="0" fontId="30" fillId="11" borderId="55" xfId="7" applyFill="1" applyBorder="1" applyAlignment="1" applyProtection="1">
      <alignment horizontal="center"/>
      <protection locked="0"/>
    </xf>
    <xf numFmtId="168" fontId="30" fillId="0" borderId="0" xfId="7" applyNumberFormat="1" applyAlignment="1">
      <alignment horizontal="center"/>
    </xf>
    <xf numFmtId="0" fontId="13" fillId="0" borderId="2" xfId="7" applyFont="1" applyBorder="1"/>
    <xf numFmtId="170" fontId="21" fillId="13" borderId="4" xfId="7" applyNumberFormat="1" applyFont="1" applyFill="1" applyBorder="1" applyAlignment="1">
      <alignment horizontal="center"/>
    </xf>
    <xf numFmtId="168" fontId="13" fillId="0" borderId="0" xfId="7" applyNumberFormat="1" applyFont="1"/>
    <xf numFmtId="166" fontId="22" fillId="0" borderId="0" xfId="7" applyNumberFormat="1" applyFont="1" applyAlignment="1">
      <alignment horizontal="center"/>
    </xf>
    <xf numFmtId="170" fontId="30" fillId="13" borderId="4" xfId="7" applyNumberFormat="1" applyFill="1" applyBorder="1" applyAlignment="1">
      <alignment horizontal="center"/>
    </xf>
    <xf numFmtId="170" fontId="54" fillId="0" borderId="0" xfId="7" applyNumberFormat="1" applyFont="1"/>
    <xf numFmtId="0" fontId="17" fillId="2" borderId="22" xfId="7" applyFont="1" applyFill="1" applyBorder="1"/>
    <xf numFmtId="0" fontId="17" fillId="2" borderId="24" xfId="7" applyFont="1" applyFill="1" applyBorder="1" applyAlignment="1">
      <alignment horizontal="center"/>
    </xf>
    <xf numFmtId="0" fontId="17" fillId="2" borderId="25" xfId="7" applyFont="1" applyFill="1" applyBorder="1" applyAlignment="1">
      <alignment horizontal="center"/>
    </xf>
    <xf numFmtId="0" fontId="21" fillId="13" borderId="30" xfId="7" applyFont="1" applyFill="1" applyBorder="1"/>
    <xf numFmtId="168" fontId="30" fillId="13" borderId="30" xfId="7" applyNumberFormat="1" applyFill="1" applyBorder="1"/>
    <xf numFmtId="170" fontId="30" fillId="13" borderId="31" xfId="7" applyNumberFormat="1" applyFill="1" applyBorder="1"/>
    <xf numFmtId="170" fontId="21" fillId="13" borderId="30" xfId="7" applyNumberFormat="1" applyFont="1" applyFill="1" applyBorder="1"/>
    <xf numFmtId="0" fontId="21" fillId="0" borderId="29" xfId="7" applyFont="1" applyBorder="1"/>
    <xf numFmtId="170" fontId="13" fillId="13" borderId="31" xfId="7" applyNumberFormat="1" applyFont="1" applyFill="1" applyBorder="1"/>
    <xf numFmtId="170" fontId="23" fillId="13" borderId="30" xfId="7" applyNumberFormat="1" applyFont="1" applyFill="1" applyBorder="1"/>
    <xf numFmtId="168" fontId="23" fillId="13" borderId="30" xfId="7" applyNumberFormat="1" applyFont="1" applyFill="1" applyBorder="1"/>
    <xf numFmtId="170" fontId="23" fillId="13" borderId="31" xfId="7" applyNumberFormat="1" applyFont="1" applyFill="1" applyBorder="1"/>
    <xf numFmtId="0" fontId="24" fillId="13" borderId="30" xfId="7" applyFont="1" applyFill="1" applyBorder="1"/>
    <xf numFmtId="0" fontId="30" fillId="13" borderId="30" xfId="7" applyFill="1" applyBorder="1"/>
    <xf numFmtId="168" fontId="17" fillId="13" borderId="30" xfId="7" applyNumberFormat="1" applyFont="1" applyFill="1" applyBorder="1"/>
    <xf numFmtId="0" fontId="30" fillId="13" borderId="31" xfId="7" applyFill="1" applyBorder="1"/>
    <xf numFmtId="168" fontId="30" fillId="0" borderId="30" xfId="7" applyNumberFormat="1" applyBorder="1"/>
    <xf numFmtId="170" fontId="17" fillId="2" borderId="31" xfId="7" applyNumberFormat="1" applyFont="1" applyFill="1" applyBorder="1"/>
    <xf numFmtId="0" fontId="30" fillId="0" borderId="30" xfId="7" applyBorder="1"/>
    <xf numFmtId="0" fontId="30" fillId="0" borderId="31" xfId="7" applyBorder="1"/>
    <xf numFmtId="0" fontId="26" fillId="0" borderId="29" xfId="7" applyFont="1" applyBorder="1"/>
    <xf numFmtId="0" fontId="17" fillId="0" borderId="30" xfId="7" applyFont="1" applyBorder="1" applyAlignment="1">
      <alignment horizontal="center"/>
    </xf>
    <xf numFmtId="0" fontId="17" fillId="0" borderId="31" xfId="7" applyFont="1" applyBorder="1" applyAlignment="1">
      <alignment horizontal="center"/>
    </xf>
    <xf numFmtId="170" fontId="21" fillId="0" borderId="30" xfId="7" applyNumberFormat="1" applyFont="1" applyBorder="1"/>
    <xf numFmtId="170" fontId="30" fillId="0" borderId="31" xfId="7" applyNumberFormat="1" applyBorder="1"/>
    <xf numFmtId="0" fontId="21" fillId="0" borderId="30" xfId="7" applyFont="1" applyBorder="1"/>
    <xf numFmtId="168" fontId="17" fillId="0" borderId="30" xfId="7" applyNumberFormat="1" applyFont="1" applyBorder="1"/>
    <xf numFmtId="170" fontId="17" fillId="0" borderId="31" xfId="7" applyNumberFormat="1" applyFont="1" applyBorder="1"/>
    <xf numFmtId="168" fontId="27" fillId="0" borderId="55" xfId="7" applyNumberFormat="1" applyFont="1" applyBorder="1"/>
    <xf numFmtId="170" fontId="30" fillId="2" borderId="31" xfId="7" applyNumberFormat="1" applyFill="1" applyBorder="1"/>
    <xf numFmtId="0" fontId="21" fillId="13" borderId="54" xfId="7" applyFont="1" applyFill="1" applyBorder="1"/>
    <xf numFmtId="168" fontId="30" fillId="13" borderId="54" xfId="7" applyNumberFormat="1" applyFill="1" applyBorder="1"/>
    <xf numFmtId="170" fontId="17" fillId="13" borderId="25" xfId="7" applyNumberFormat="1" applyFont="1" applyFill="1" applyBorder="1"/>
    <xf numFmtId="170" fontId="17" fillId="13" borderId="31" xfId="7" applyNumberFormat="1" applyFont="1" applyFill="1" applyBorder="1"/>
    <xf numFmtId="170" fontId="17" fillId="13" borderId="55" xfId="7" applyNumberFormat="1" applyFont="1" applyFill="1" applyBorder="1"/>
    <xf numFmtId="179" fontId="40" fillId="19" borderId="57" xfId="5" applyNumberFormat="1" applyFont="1" applyFill="1" applyBorder="1" applyAlignment="1">
      <alignment horizontal="center" vertical="center"/>
    </xf>
    <xf numFmtId="179" fontId="40" fillId="19" borderId="49" xfId="5" applyNumberFormat="1" applyFont="1" applyFill="1" applyBorder="1" applyAlignment="1">
      <alignment horizontal="center" vertical="center"/>
    </xf>
    <xf numFmtId="178" fontId="44" fillId="20" borderId="30" xfId="3" applyNumberFormat="1" applyFont="1" applyFill="1" applyBorder="1" applyAlignment="1">
      <alignment horizontal="center" vertical="center" textRotation="90"/>
    </xf>
    <xf numFmtId="179" fontId="4" fillId="22" borderId="30" xfId="0" applyNumberFormat="1" applyFont="1" applyFill="1" applyBorder="1" applyAlignment="1">
      <alignment horizontal="center" vertical="center"/>
    </xf>
    <xf numFmtId="2" fontId="5" fillId="17" borderId="40" xfId="0" applyNumberFormat="1" applyFont="1" applyFill="1" applyBorder="1" applyAlignment="1" applyProtection="1">
      <alignment horizontal="center" vertical="center"/>
      <protection locked="0"/>
    </xf>
    <xf numFmtId="2" fontId="5" fillId="17" borderId="18" xfId="0" applyNumberFormat="1" applyFont="1" applyFill="1" applyBorder="1" applyAlignment="1" applyProtection="1">
      <alignment horizontal="center" vertical="center"/>
      <protection locked="0"/>
    </xf>
    <xf numFmtId="2" fontId="5" fillId="17" borderId="33" xfId="0" applyNumberFormat="1" applyFont="1" applyFill="1" applyBorder="1" applyAlignment="1" applyProtection="1">
      <alignment horizontal="center" vertical="center"/>
      <protection locked="0"/>
    </xf>
    <xf numFmtId="0" fontId="39" fillId="0" borderId="0" xfId="0" applyFont="1" applyAlignment="1">
      <alignment horizontal="left" vertical="center"/>
    </xf>
    <xf numFmtId="0" fontId="6" fillId="32" borderId="18" xfId="0" applyFont="1" applyFill="1" applyBorder="1" applyAlignment="1" applyProtection="1">
      <alignment horizontal="center" vertical="center"/>
      <protection locked="0"/>
    </xf>
    <xf numFmtId="164" fontId="35" fillId="7" borderId="19" xfId="5" applyFont="1" applyFill="1" applyBorder="1" applyAlignment="1">
      <alignment horizontal="left"/>
    </xf>
    <xf numFmtId="164" fontId="35" fillId="7" borderId="11" xfId="5" applyFont="1" applyFill="1" applyBorder="1" applyAlignment="1">
      <alignment horizontal="left"/>
    </xf>
    <xf numFmtId="49" fontId="49" fillId="20" borderId="3" xfId="5" applyNumberFormat="1" applyFont="1" applyFill="1" applyBorder="1" applyAlignment="1" applyProtection="1">
      <protection locked="0"/>
    </xf>
    <xf numFmtId="0" fontId="35" fillId="7" borderId="43" xfId="0" applyFont="1" applyFill="1" applyBorder="1" applyAlignment="1">
      <alignment horizontal="left"/>
    </xf>
    <xf numFmtId="0" fontId="35" fillId="7" borderId="20" xfId="3" applyFont="1" applyFill="1" applyBorder="1" applyAlignment="1">
      <alignment horizontal="left" vertical="center" wrapText="1"/>
    </xf>
    <xf numFmtId="0" fontId="35" fillId="7" borderId="19" xfId="3" applyFont="1" applyFill="1" applyBorder="1" applyAlignment="1">
      <alignment horizontal="left" vertical="center" wrapText="1"/>
    </xf>
    <xf numFmtId="1" fontId="39" fillId="21" borderId="57" xfId="3" applyNumberFormat="1" applyFont="1" applyFill="1" applyBorder="1" applyAlignment="1">
      <alignment horizontal="center" vertical="center"/>
    </xf>
    <xf numFmtId="0" fontId="39" fillId="21" borderId="24" xfId="3" applyFont="1" applyFill="1" applyBorder="1" applyAlignment="1">
      <alignment horizontal="center" vertical="center"/>
    </xf>
    <xf numFmtId="0" fontId="39" fillId="0" borderId="35" xfId="3" applyFont="1" applyBorder="1"/>
    <xf numFmtId="1" fontId="39" fillId="7" borderId="43" xfId="3" applyNumberFormat="1" applyFont="1" applyFill="1" applyBorder="1" applyAlignment="1">
      <alignment horizontal="center" vertical="center"/>
    </xf>
    <xf numFmtId="1" fontId="39" fillId="7" borderId="30" xfId="3" applyNumberFormat="1" applyFont="1" applyFill="1" applyBorder="1" applyAlignment="1">
      <alignment horizontal="center" vertical="center"/>
    </xf>
    <xf numFmtId="1" fontId="39" fillId="7" borderId="54" xfId="3" applyNumberFormat="1" applyFont="1" applyFill="1" applyBorder="1" applyAlignment="1">
      <alignment horizontal="center" vertical="center"/>
    </xf>
    <xf numFmtId="1" fontId="39" fillId="7" borderId="94" xfId="3" applyNumberFormat="1" applyFont="1" applyFill="1" applyBorder="1" applyAlignment="1">
      <alignment horizontal="center" vertical="center"/>
    </xf>
    <xf numFmtId="1" fontId="39" fillId="7" borderId="91" xfId="3" applyNumberFormat="1" applyFont="1" applyFill="1" applyBorder="1" applyAlignment="1">
      <alignment horizontal="center" vertical="center"/>
    </xf>
    <xf numFmtId="1" fontId="39" fillId="7" borderId="18" xfId="3" applyNumberFormat="1" applyFont="1" applyFill="1" applyBorder="1" applyAlignment="1">
      <alignment horizontal="center" vertical="center"/>
    </xf>
    <xf numFmtId="1" fontId="39" fillId="7" borderId="54" xfId="3" applyNumberFormat="1" applyFont="1" applyFill="1" applyBorder="1" applyAlignment="1">
      <alignment horizontal="center"/>
    </xf>
    <xf numFmtId="0" fontId="35" fillId="7" borderId="53" xfId="3" applyFont="1" applyFill="1" applyBorder="1" applyAlignment="1">
      <alignment horizontal="left" vertical="center" wrapText="1"/>
    </xf>
    <xf numFmtId="0" fontId="35" fillId="7" borderId="11" xfId="3" applyFont="1" applyFill="1" applyBorder="1" applyAlignment="1">
      <alignment horizontal="left" vertical="center" wrapText="1"/>
    </xf>
    <xf numFmtId="1" fontId="39" fillId="7" borderId="48" xfId="3" applyNumberFormat="1" applyFont="1" applyFill="1" applyBorder="1" applyAlignment="1">
      <alignment horizontal="center" vertical="center"/>
    </xf>
    <xf numFmtId="1" fontId="55" fillId="7" borderId="3" xfId="3" applyNumberFormat="1" applyFont="1" applyFill="1" applyBorder="1" applyAlignment="1">
      <alignment horizontal="center" vertical="center"/>
    </xf>
    <xf numFmtId="0" fontId="39" fillId="21" borderId="43" xfId="3" applyFont="1" applyFill="1" applyBorder="1" applyAlignment="1">
      <alignment horizontal="center" vertical="center"/>
    </xf>
    <xf numFmtId="14" fontId="0" fillId="0" borderId="0" xfId="0" applyNumberFormat="1" applyProtection="1">
      <protection hidden="1"/>
    </xf>
    <xf numFmtId="0" fontId="14" fillId="2" borderId="91" xfId="0" applyFont="1" applyFill="1" applyBorder="1" applyAlignment="1">
      <alignment horizontal="centerContinuous" vertical="center" wrapText="1"/>
    </xf>
    <xf numFmtId="0" fontId="14" fillId="2" borderId="52" xfId="0" applyFont="1" applyFill="1" applyBorder="1" applyAlignment="1">
      <alignment horizontal="centerContinuous" vertical="center" wrapText="1"/>
    </xf>
    <xf numFmtId="0" fontId="14" fillId="2" borderId="89" xfId="0" applyFont="1" applyFill="1" applyBorder="1" applyAlignment="1">
      <alignment horizontal="centerContinuous" vertical="center" wrapText="1"/>
    </xf>
    <xf numFmtId="0" fontId="14" fillId="2" borderId="96" xfId="0" applyFont="1" applyFill="1" applyBorder="1" applyAlignment="1">
      <alignment horizontal="centerContinuous" vertical="center" wrapText="1"/>
    </xf>
    <xf numFmtId="0" fontId="14" fillId="2" borderId="109" xfId="0" applyFont="1" applyFill="1" applyBorder="1" applyAlignment="1">
      <alignment horizontal="centerContinuous" vertical="center" wrapText="1"/>
    </xf>
    <xf numFmtId="0" fontId="14" fillId="2" borderId="11" xfId="0" applyFont="1" applyFill="1" applyBorder="1" applyAlignment="1">
      <alignment horizontal="centerContinuous" vertical="center" wrapText="1"/>
    </xf>
    <xf numFmtId="0" fontId="14" fillId="2" borderId="92" xfId="0" applyFont="1" applyFill="1" applyBorder="1" applyAlignment="1">
      <alignment horizontal="centerContinuous" vertical="center" wrapText="1"/>
    </xf>
    <xf numFmtId="0" fontId="14" fillId="2" borderId="97" xfId="0" applyFont="1" applyFill="1" applyBorder="1" applyAlignment="1">
      <alignment horizontal="centerContinuous" vertical="center" wrapText="1"/>
    </xf>
    <xf numFmtId="0" fontId="14" fillId="2" borderId="58" xfId="0" applyFont="1" applyFill="1" applyBorder="1" applyAlignment="1">
      <alignment horizontal="centerContinuous" vertical="center" wrapText="1"/>
    </xf>
    <xf numFmtId="0" fontId="14" fillId="2" borderId="95" xfId="0" applyFont="1" applyFill="1" applyBorder="1" applyAlignment="1">
      <alignment horizontal="centerContinuous" vertical="center" wrapText="1"/>
    </xf>
    <xf numFmtId="0" fontId="7" fillId="7" borderId="52" xfId="0" applyFont="1" applyFill="1" applyBorder="1" applyAlignment="1">
      <alignment horizontal="centerContinuous" vertical="center"/>
    </xf>
    <xf numFmtId="0" fontId="7" fillId="7" borderId="96" xfId="0" applyFont="1" applyFill="1" applyBorder="1" applyAlignment="1">
      <alignment horizontal="centerContinuous" vertical="center"/>
    </xf>
    <xf numFmtId="0" fontId="7" fillId="7" borderId="11" xfId="0" applyFont="1" applyFill="1" applyBorder="1" applyAlignment="1">
      <alignment horizontal="centerContinuous" vertical="center"/>
    </xf>
    <xf numFmtId="0" fontId="7" fillId="7" borderId="97" xfId="0" applyFont="1" applyFill="1" applyBorder="1" applyAlignment="1">
      <alignment horizontal="centerContinuous" vertical="center"/>
    </xf>
    <xf numFmtId="168" fontId="30" fillId="0" borderId="20" xfId="7" applyNumberFormat="1" applyBorder="1"/>
    <xf numFmtId="0" fontId="57" fillId="33" borderId="1" xfId="7" applyFont="1" applyFill="1" applyBorder="1" applyAlignment="1" applyProtection="1">
      <alignment horizontal="right"/>
      <protection locked="0"/>
    </xf>
    <xf numFmtId="170" fontId="54" fillId="16" borderId="0" xfId="7" applyNumberFormat="1" applyFont="1" applyFill="1"/>
    <xf numFmtId="0" fontId="57" fillId="33" borderId="0" xfId="7" applyFont="1" applyFill="1" applyAlignment="1" applyProtection="1">
      <alignment horizontal="center"/>
      <protection locked="0"/>
    </xf>
    <xf numFmtId="0" fontId="17" fillId="0" borderId="0" xfId="7" applyFont="1" applyAlignment="1" applyProtection="1">
      <alignment horizontal="center"/>
      <protection locked="0"/>
    </xf>
    <xf numFmtId="0" fontId="17" fillId="2" borderId="30" xfId="7" applyFont="1" applyFill="1" applyBorder="1" applyAlignment="1">
      <alignment horizontal="center"/>
    </xf>
    <xf numFmtId="180" fontId="14" fillId="2" borderId="21" xfId="0" applyNumberFormat="1" applyFont="1" applyFill="1" applyBorder="1" applyAlignment="1">
      <alignment horizontal="left" vertical="center" wrapText="1"/>
    </xf>
    <xf numFmtId="180" fontId="14" fillId="2" borderId="53" xfId="0" applyNumberFormat="1" applyFont="1" applyFill="1" applyBorder="1" applyAlignment="1">
      <alignment horizontal="left" vertical="center" wrapText="1"/>
    </xf>
    <xf numFmtId="180" fontId="14" fillId="2" borderId="52" xfId="0" applyNumberFormat="1" applyFont="1" applyFill="1" applyBorder="1" applyAlignment="1">
      <alignment horizontal="right" vertical="center" wrapText="1"/>
    </xf>
    <xf numFmtId="180" fontId="14" fillId="2" borderId="0" xfId="0" applyNumberFormat="1" applyFont="1" applyFill="1" applyAlignment="1">
      <alignment horizontal="right" vertical="center" wrapText="1"/>
    </xf>
    <xf numFmtId="0" fontId="14" fillId="7" borderId="52" xfId="0" applyFont="1" applyFill="1" applyBorder="1" applyAlignment="1">
      <alignment horizontal="left" vertical="center"/>
    </xf>
    <xf numFmtId="0" fontId="14" fillId="7" borderId="11" xfId="0" applyFont="1" applyFill="1" applyBorder="1" applyAlignment="1">
      <alignment horizontal="left" vertical="center"/>
    </xf>
    <xf numFmtId="0" fontId="14" fillId="7" borderId="53" xfId="0" applyFont="1" applyFill="1" applyBorder="1" applyAlignment="1">
      <alignment horizontal="left" vertical="center"/>
    </xf>
    <xf numFmtId="1" fontId="8" fillId="11" borderId="42" xfId="2" applyNumberFormat="1" applyFont="1" applyFill="1" applyBorder="1" applyAlignment="1" applyProtection="1">
      <alignment horizontal="center" vertical="center"/>
      <protection locked="0"/>
    </xf>
    <xf numFmtId="0" fontId="14" fillId="2" borderId="52"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58" fillId="2" borderId="91" xfId="0" applyFont="1" applyFill="1" applyBorder="1" applyAlignment="1">
      <alignment horizontal="centerContinuous" vertical="center" wrapText="1"/>
    </xf>
    <xf numFmtId="180" fontId="7" fillId="2" borderId="21" xfId="0" applyNumberFormat="1" applyFont="1" applyFill="1" applyBorder="1" applyAlignment="1">
      <alignment horizontal="right" vertical="center"/>
    </xf>
    <xf numFmtId="180" fontId="7" fillId="2" borderId="53" xfId="0" applyNumberFormat="1" applyFont="1" applyFill="1" applyBorder="1" applyAlignment="1">
      <alignment horizontal="right" vertical="center"/>
    </xf>
    <xf numFmtId="0" fontId="7" fillId="2" borderId="89" xfId="0" applyFont="1" applyFill="1" applyBorder="1" applyAlignment="1">
      <alignment horizontal="left" vertical="center"/>
    </xf>
    <xf numFmtId="0" fontId="7" fillId="2" borderId="92" xfId="0" applyFont="1" applyFill="1" applyBorder="1" applyAlignment="1">
      <alignment horizontal="left" vertical="center"/>
    </xf>
    <xf numFmtId="180" fontId="7" fillId="2" borderId="91" xfId="0" applyNumberFormat="1" applyFont="1" applyFill="1" applyBorder="1" applyAlignment="1">
      <alignment horizontal="right" vertical="center"/>
    </xf>
    <xf numFmtId="180" fontId="7" fillId="2" borderId="109" xfId="0" applyNumberFormat="1" applyFont="1" applyFill="1" applyBorder="1" applyAlignment="1">
      <alignment horizontal="right" vertical="center"/>
    </xf>
    <xf numFmtId="1" fontId="4" fillId="22" borderId="47" xfId="0" applyNumberFormat="1" applyFont="1" applyFill="1" applyBorder="1" applyAlignment="1">
      <alignment horizontal="right" vertical="center"/>
    </xf>
    <xf numFmtId="1" fontId="5" fillId="22" borderId="58" xfId="0" applyNumberFormat="1" applyFont="1" applyFill="1" applyBorder="1" applyAlignment="1">
      <alignment horizontal="right" vertical="center"/>
    </xf>
    <xf numFmtId="1" fontId="5" fillId="22" borderId="31" xfId="0" applyNumberFormat="1" applyFont="1" applyFill="1" applyBorder="1" applyAlignment="1">
      <alignment horizontal="right" vertical="center"/>
    </xf>
    <xf numFmtId="167" fontId="8" fillId="11" borderId="7" xfId="2" applyNumberFormat="1" applyFont="1" applyFill="1" applyBorder="1" applyAlignment="1" applyProtection="1">
      <alignment horizontal="center" vertical="center"/>
      <protection locked="0"/>
    </xf>
    <xf numFmtId="167" fontId="8" fillId="11" borderId="9" xfId="2" applyNumberFormat="1" applyFont="1" applyFill="1" applyBorder="1" applyAlignment="1" applyProtection="1">
      <alignment horizontal="center" vertical="center"/>
      <protection locked="0"/>
    </xf>
    <xf numFmtId="9" fontId="8" fillId="13" borderId="7" xfId="2" applyNumberFormat="1" applyFont="1" applyFill="1" applyBorder="1" applyAlignment="1" applyProtection="1">
      <alignment horizontal="center" vertical="center"/>
    </xf>
    <xf numFmtId="181" fontId="8" fillId="11" borderId="30" xfId="2" applyNumberFormat="1" applyFont="1" applyFill="1" applyBorder="1" applyAlignment="1" applyProtection="1">
      <alignment horizontal="center" vertical="center"/>
      <protection locked="0"/>
    </xf>
    <xf numFmtId="181" fontId="8" fillId="11" borderId="35" xfId="2" applyNumberFormat="1" applyFont="1" applyFill="1" applyBorder="1" applyAlignment="1" applyProtection="1">
      <alignment horizontal="center" vertical="center"/>
      <protection locked="0"/>
    </xf>
    <xf numFmtId="167" fontId="8" fillId="11" borderId="30" xfId="2" applyNumberFormat="1" applyFont="1" applyFill="1" applyBorder="1" applyAlignment="1" applyProtection="1">
      <alignment horizontal="center" vertical="center"/>
      <protection locked="0"/>
    </xf>
    <xf numFmtId="167" fontId="8" fillId="11" borderId="54" xfId="2" applyNumberFormat="1" applyFont="1" applyFill="1" applyBorder="1" applyAlignment="1" applyProtection="1">
      <alignment horizontal="center" vertical="center"/>
      <protection locked="0"/>
    </xf>
    <xf numFmtId="0" fontId="59" fillId="16" borderId="0" xfId="0" applyFont="1" applyFill="1" applyAlignment="1">
      <alignment horizontal="center" vertical="center"/>
    </xf>
    <xf numFmtId="0" fontId="7" fillId="2" borderId="20" xfId="0" applyFont="1" applyFill="1" applyBorder="1" applyAlignment="1">
      <alignment horizontal="center" vertical="center"/>
    </xf>
    <xf numFmtId="0" fontId="47" fillId="11" borderId="22" xfId="0" applyFont="1" applyFill="1" applyBorder="1" applyAlignment="1" applyProtection="1">
      <alignment horizontal="center" vertical="center"/>
      <protection locked="0"/>
    </xf>
    <xf numFmtId="0" fontId="47" fillId="11" borderId="44" xfId="0" applyFont="1" applyFill="1" applyBorder="1" applyAlignment="1" applyProtection="1">
      <alignment horizontal="center" vertical="center"/>
      <protection locked="0"/>
    </xf>
    <xf numFmtId="0" fontId="47" fillId="11" borderId="29" xfId="0" applyFont="1" applyFill="1" applyBorder="1" applyAlignment="1" applyProtection="1">
      <alignment horizontal="center" vertical="center"/>
      <protection locked="0"/>
    </xf>
    <xf numFmtId="0" fontId="47" fillId="11" borderId="56" xfId="0" applyFont="1" applyFill="1" applyBorder="1" applyAlignment="1" applyProtection="1">
      <alignment horizontal="center" vertical="center"/>
      <protection locked="0"/>
    </xf>
    <xf numFmtId="0" fontId="7" fillId="2" borderId="111" xfId="0" applyFont="1" applyFill="1" applyBorder="1" applyAlignment="1">
      <alignment horizontal="centerContinuous" vertical="center"/>
    </xf>
    <xf numFmtId="0" fontId="7" fillId="10" borderId="0" xfId="0" applyFont="1" applyFill="1" applyAlignment="1">
      <alignment horizontal="center" vertical="center"/>
    </xf>
    <xf numFmtId="0" fontId="7" fillId="10" borderId="0" xfId="0" applyFont="1" applyFill="1" applyAlignment="1">
      <alignment vertical="center"/>
    </xf>
    <xf numFmtId="179" fontId="60" fillId="34" borderId="11" xfId="0" applyNumberFormat="1" applyFont="1" applyFill="1" applyBorder="1" applyAlignment="1">
      <alignment horizontal="center" vertical="center"/>
    </xf>
    <xf numFmtId="0" fontId="6" fillId="10" borderId="86" xfId="0" applyFont="1" applyFill="1" applyBorder="1" applyAlignment="1">
      <alignment horizontal="center" vertical="center"/>
    </xf>
    <xf numFmtId="0" fontId="6" fillId="10" borderId="0" xfId="0" applyFont="1" applyFill="1" applyAlignment="1">
      <alignment horizontal="center" vertical="center"/>
    </xf>
    <xf numFmtId="0" fontId="0" fillId="16" borderId="0" xfId="0" applyFill="1" applyAlignment="1">
      <alignment horizontal="left" vertical="center"/>
    </xf>
    <xf numFmtId="0" fontId="5" fillId="7" borderId="20"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112" xfId="0" applyFont="1" applyFill="1" applyBorder="1" applyAlignment="1">
      <alignment horizontal="center" vertical="center"/>
    </xf>
    <xf numFmtId="0" fontId="32" fillId="8" borderId="116" xfId="0" applyFont="1" applyFill="1" applyBorder="1" applyAlignment="1">
      <alignment vertical="center"/>
    </xf>
    <xf numFmtId="0" fontId="32" fillId="8" borderId="117" xfId="0" applyFont="1" applyFill="1" applyBorder="1" applyAlignment="1">
      <alignment vertical="center"/>
    </xf>
    <xf numFmtId="0" fontId="7" fillId="2" borderId="96" xfId="0" applyFont="1" applyFill="1" applyBorder="1" applyAlignment="1">
      <alignment horizontal="left" vertical="center"/>
    </xf>
    <xf numFmtId="0" fontId="7" fillId="2" borderId="97" xfId="0" applyFont="1" applyFill="1" applyBorder="1" applyAlignment="1">
      <alignment horizontal="left" vertical="center"/>
    </xf>
    <xf numFmtId="0" fontId="0" fillId="7" borderId="38" xfId="0" applyFill="1" applyBorder="1" applyAlignment="1">
      <alignment vertical="center"/>
    </xf>
    <xf numFmtId="0" fontId="7" fillId="10" borderId="27" xfId="0" applyFont="1" applyFill="1" applyBorder="1" applyAlignment="1">
      <alignment horizontal="center" vertical="center"/>
    </xf>
    <xf numFmtId="0" fontId="30" fillId="31" borderId="0" xfId="0" applyFont="1" applyFill="1"/>
    <xf numFmtId="179" fontId="30" fillId="31" borderId="0" xfId="0" applyNumberFormat="1" applyFont="1" applyFill="1"/>
    <xf numFmtId="0" fontId="5" fillId="34" borderId="27" xfId="0" applyFont="1" applyFill="1" applyBorder="1" applyAlignment="1">
      <alignment horizontal="center" vertical="center"/>
    </xf>
    <xf numFmtId="0" fontId="5" fillId="34" borderId="0" xfId="0" applyFont="1" applyFill="1" applyAlignment="1">
      <alignment horizontal="center" vertical="center"/>
    </xf>
    <xf numFmtId="0" fontId="5" fillId="34" borderId="0" xfId="0" applyFont="1" applyFill="1" applyAlignment="1">
      <alignment vertical="center"/>
    </xf>
    <xf numFmtId="0" fontId="47" fillId="35" borderId="41" xfId="0" applyFont="1" applyFill="1" applyBorder="1" applyAlignment="1">
      <alignment horizontal="center" vertical="center"/>
    </xf>
    <xf numFmtId="0" fontId="47" fillId="35" borderId="14" xfId="0" applyFont="1" applyFill="1" applyBorder="1" applyAlignment="1">
      <alignment horizontal="center" vertical="center"/>
    </xf>
    <xf numFmtId="0" fontId="47" fillId="35" borderId="113" xfId="0" applyFont="1" applyFill="1" applyBorder="1" applyAlignment="1">
      <alignment horizontal="center" vertical="center"/>
    </xf>
    <xf numFmtId="0" fontId="47" fillId="35" borderId="55" xfId="0" applyFont="1" applyFill="1" applyBorder="1" applyAlignment="1">
      <alignment horizontal="center" vertical="center"/>
    </xf>
    <xf numFmtId="0" fontId="47" fillId="35" borderId="56" xfId="0" applyFont="1" applyFill="1" applyBorder="1" applyAlignment="1">
      <alignment horizontal="center" vertical="center"/>
    </xf>
    <xf numFmtId="0" fontId="47" fillId="35" borderId="114" xfId="0" applyFont="1" applyFill="1" applyBorder="1" applyAlignment="1">
      <alignment horizontal="center" vertical="center"/>
    </xf>
    <xf numFmtId="164" fontId="39" fillId="20" borderId="36" xfId="5" applyFont="1" applyFill="1" applyBorder="1" applyProtection="1">
      <protection locked="0"/>
    </xf>
    <xf numFmtId="1" fontId="5" fillId="22" borderId="58" xfId="0" applyNumberFormat="1" applyFont="1" applyFill="1" applyBorder="1" applyAlignment="1">
      <alignment horizontal="center" vertical="center"/>
    </xf>
    <xf numFmtId="1" fontId="5" fillId="22" borderId="31" xfId="0" applyNumberFormat="1" applyFont="1" applyFill="1" applyBorder="1" applyAlignment="1">
      <alignment horizontal="center" vertical="center"/>
    </xf>
    <xf numFmtId="0" fontId="2" fillId="0" borderId="0" xfId="9"/>
    <xf numFmtId="0" fontId="2" fillId="0" borderId="28" xfId="9" applyBorder="1"/>
    <xf numFmtId="0" fontId="2" fillId="0" borderId="30" xfId="9" applyBorder="1"/>
    <xf numFmtId="0" fontId="56" fillId="0" borderId="28" xfId="9" applyFont="1" applyBorder="1"/>
    <xf numFmtId="0" fontId="56" fillId="0" borderId="30" xfId="9" applyFont="1" applyBorder="1"/>
    <xf numFmtId="1" fontId="2" fillId="0" borderId="30" xfId="9" applyNumberFormat="1" applyBorder="1"/>
    <xf numFmtId="1" fontId="2" fillId="0" borderId="0" xfId="9" applyNumberFormat="1"/>
    <xf numFmtId="0" fontId="2" fillId="0" borderId="30" xfId="9" applyBorder="1" applyAlignment="1">
      <alignment horizontal="center"/>
    </xf>
    <xf numFmtId="2" fontId="2" fillId="0" borderId="30" xfId="9" applyNumberFormat="1" applyBorder="1"/>
    <xf numFmtId="170" fontId="30" fillId="36" borderId="31" xfId="7" applyNumberFormat="1" applyFill="1" applyBorder="1" applyProtection="1">
      <protection locked="0"/>
    </xf>
    <xf numFmtId="10" fontId="30" fillId="13" borderId="55" xfId="7" applyNumberFormat="1" applyFill="1" applyBorder="1"/>
    <xf numFmtId="2" fontId="5" fillId="13" borderId="29" xfId="0" applyNumberFormat="1" applyFont="1" applyFill="1" applyBorder="1" applyAlignment="1">
      <alignment horizontal="center" vertical="center"/>
    </xf>
    <xf numFmtId="2" fontId="8" fillId="13" borderId="18" xfId="0" applyNumberFormat="1" applyFont="1" applyFill="1" applyBorder="1" applyAlignment="1">
      <alignment horizontal="center" vertical="center"/>
    </xf>
    <xf numFmtId="2" fontId="8" fillId="13" borderId="29" xfId="0" applyNumberFormat="1" applyFont="1" applyFill="1" applyBorder="1" applyAlignment="1">
      <alignment horizontal="center" vertical="center"/>
    </xf>
    <xf numFmtId="10" fontId="5" fillId="0" borderId="0" xfId="0" applyNumberFormat="1" applyFont="1" applyAlignment="1">
      <alignment horizontal="left" vertical="center"/>
    </xf>
    <xf numFmtId="2" fontId="5" fillId="13" borderId="18" xfId="0" applyNumberFormat="1" applyFont="1" applyFill="1" applyBorder="1" applyAlignment="1">
      <alignment horizontal="center" vertical="center"/>
    </xf>
    <xf numFmtId="0" fontId="61" fillId="0" borderId="0" xfId="7" applyFont="1"/>
    <xf numFmtId="0" fontId="2" fillId="31" borderId="30" xfId="9" applyFill="1" applyBorder="1"/>
    <xf numFmtId="0" fontId="1" fillId="0" borderId="20" xfId="9" applyFont="1" applyBorder="1"/>
    <xf numFmtId="0" fontId="2" fillId="0" borderId="19" xfId="9" applyBorder="1"/>
    <xf numFmtId="0" fontId="2" fillId="0" borderId="38" xfId="9" applyBorder="1"/>
    <xf numFmtId="0" fontId="2" fillId="31" borderId="1" xfId="9" applyFill="1" applyBorder="1"/>
    <xf numFmtId="0" fontId="56" fillId="0" borderId="0" xfId="9" applyFont="1"/>
    <xf numFmtId="0" fontId="56" fillId="31" borderId="0" xfId="9" applyFont="1" applyFill="1"/>
    <xf numFmtId="0" fontId="0" fillId="0" borderId="30" xfId="0" applyBorder="1"/>
    <xf numFmtId="0" fontId="30" fillId="0" borderId="30" xfId="0" applyFont="1" applyBorder="1"/>
    <xf numFmtId="0" fontId="62" fillId="0" borderId="0" xfId="9" applyFont="1"/>
    <xf numFmtId="0" fontId="5" fillId="11" borderId="7" xfId="0" applyFont="1" applyFill="1" applyBorder="1" applyAlignment="1" applyProtection="1">
      <alignment horizontal="center" vertical="center"/>
      <protection locked="0"/>
    </xf>
    <xf numFmtId="0" fontId="5" fillId="11" borderId="93" xfId="0" applyFont="1" applyFill="1" applyBorder="1" applyAlignment="1" applyProtection="1">
      <alignment horizontal="center" vertical="center"/>
      <protection locked="0"/>
    </xf>
    <xf numFmtId="0" fontId="7" fillId="2" borderId="20" xfId="0" applyFont="1" applyFill="1" applyBorder="1" applyAlignment="1">
      <alignment horizontal="center" vertical="center"/>
    </xf>
    <xf numFmtId="0" fontId="7" fillId="2" borderId="38" xfId="0" applyFont="1" applyFill="1" applyBorder="1" applyAlignment="1">
      <alignment horizontal="center" vertical="center"/>
    </xf>
    <xf numFmtId="0" fontId="5" fillId="11" borderId="5" xfId="0" applyFont="1" applyFill="1" applyBorder="1" applyAlignment="1" applyProtection="1">
      <alignment horizontal="center" vertical="center"/>
      <protection locked="0"/>
    </xf>
    <xf numFmtId="0" fontId="5" fillId="11" borderId="88" xfId="0" applyFont="1" applyFill="1" applyBorder="1" applyAlignment="1" applyProtection="1">
      <alignment horizontal="center" vertical="center"/>
      <protection locked="0"/>
    </xf>
    <xf numFmtId="0" fontId="5" fillId="11" borderId="9" xfId="0" applyFont="1" applyFill="1" applyBorder="1" applyAlignment="1" applyProtection="1">
      <alignment horizontal="center" vertical="center"/>
      <protection locked="0"/>
    </xf>
    <xf numFmtId="0" fontId="5" fillId="11" borderId="84" xfId="0" applyFont="1" applyFill="1" applyBorder="1" applyAlignment="1" applyProtection="1">
      <alignment horizontal="center" vertical="center"/>
      <protection locked="0"/>
    </xf>
    <xf numFmtId="0" fontId="6" fillId="0" borderId="0" xfId="0" applyFont="1" applyAlignment="1">
      <alignment horizontal="left" vertical="center"/>
    </xf>
    <xf numFmtId="0" fontId="7" fillId="10" borderId="0" xfId="0" applyFont="1" applyFill="1" applyAlignment="1">
      <alignment horizontal="center" vertical="center"/>
    </xf>
    <xf numFmtId="0" fontId="5" fillId="34" borderId="0" xfId="0" applyFont="1" applyFill="1" applyAlignment="1">
      <alignment horizontal="center" vertical="center"/>
    </xf>
    <xf numFmtId="0" fontId="32" fillId="8" borderId="115" xfId="0" applyFont="1" applyFill="1" applyBorder="1" applyAlignment="1">
      <alignment horizontal="center" vertical="center"/>
    </xf>
    <xf numFmtId="0" fontId="32" fillId="8" borderId="116" xfId="0" applyFont="1" applyFill="1" applyBorder="1" applyAlignment="1">
      <alignment horizontal="center" vertical="center"/>
    </xf>
    <xf numFmtId="0" fontId="7" fillId="2" borderId="19" xfId="0" applyFont="1" applyFill="1" applyBorder="1" applyAlignment="1">
      <alignment horizontal="center" vertical="center"/>
    </xf>
    <xf numFmtId="0" fontId="5" fillId="11" borderId="30" xfId="0"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11" borderId="31"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7" borderId="20" xfId="0" applyFont="1" applyFill="1" applyBorder="1" applyAlignment="1">
      <alignment horizontal="left" vertical="center"/>
    </xf>
    <xf numFmtId="0" fontId="5" fillId="7" borderId="19" xfId="0" applyFont="1" applyFill="1" applyBorder="1" applyAlignment="1">
      <alignment horizontal="left" vertical="center"/>
    </xf>
    <xf numFmtId="0" fontId="5" fillId="7" borderId="38" xfId="0" applyFont="1" applyFill="1" applyBorder="1" applyAlignment="1">
      <alignment horizontal="left" vertical="center"/>
    </xf>
    <xf numFmtId="0" fontId="5" fillId="11" borderId="43"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11" borderId="54"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8" fillId="11" borderId="3"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8" fillId="11" borderId="32" xfId="0" applyFont="1" applyFill="1" applyBorder="1" applyAlignment="1" applyProtection="1">
      <alignment horizontal="center" vertical="center"/>
      <protection locked="0"/>
    </xf>
    <xf numFmtId="0" fontId="8" fillId="11" borderId="33" xfId="0" applyFont="1" applyFill="1" applyBorder="1" applyAlignment="1" applyProtection="1">
      <alignment horizontal="center" vertical="center"/>
      <protection locked="0"/>
    </xf>
    <xf numFmtId="0" fontId="5" fillId="11" borderId="55"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8" fillId="11" borderId="35" xfId="0" applyFont="1" applyFill="1" applyBorder="1" applyAlignment="1" applyProtection="1">
      <alignment horizontal="center" vertical="center"/>
      <protection locked="0"/>
    </xf>
    <xf numFmtId="0" fontId="8" fillId="3" borderId="35" xfId="0" applyFont="1" applyFill="1" applyBorder="1" applyAlignment="1" applyProtection="1">
      <alignment horizontal="center" vertical="center"/>
      <protection locked="0"/>
    </xf>
    <xf numFmtId="0" fontId="8" fillId="11" borderId="36" xfId="0" applyFont="1" applyFill="1" applyBorder="1" applyAlignment="1" applyProtection="1">
      <alignment horizontal="center" vertical="center"/>
      <protection locked="0"/>
    </xf>
    <xf numFmtId="0" fontId="8" fillId="3" borderId="36" xfId="0" applyFont="1" applyFill="1" applyBorder="1" applyAlignment="1" applyProtection="1">
      <alignment horizontal="center" vertical="center"/>
      <protection locked="0"/>
    </xf>
    <xf numFmtId="0" fontId="8" fillId="11" borderId="57" xfId="0" applyFont="1" applyFill="1" applyBorder="1" applyAlignment="1" applyProtection="1">
      <alignment horizontal="center" vertical="center"/>
      <protection locked="0"/>
    </xf>
    <xf numFmtId="0" fontId="8" fillId="3" borderId="57" xfId="0" applyFont="1" applyFill="1" applyBorder="1" applyAlignment="1" applyProtection="1">
      <alignment horizontal="center" vertical="center"/>
      <protection locked="0"/>
    </xf>
    <xf numFmtId="0" fontId="8" fillId="11" borderId="24" xfId="0" applyFont="1" applyFill="1" applyBorder="1" applyAlignment="1" applyProtection="1">
      <alignment horizontal="center" vertical="center"/>
      <protection locked="0"/>
    </xf>
    <xf numFmtId="0" fontId="8" fillId="3" borderId="24" xfId="0" applyFont="1" applyFill="1" applyBorder="1" applyAlignment="1" applyProtection="1">
      <alignment horizontal="center" vertical="center"/>
      <protection locked="0"/>
    </xf>
    <xf numFmtId="0" fontId="8" fillId="11" borderId="25" xfId="0" applyFont="1" applyFill="1" applyBorder="1" applyAlignment="1" applyProtection="1">
      <alignment horizontal="center" vertical="center"/>
      <protection locked="0"/>
    </xf>
    <xf numFmtId="0" fontId="8" fillId="3" borderId="25" xfId="0" applyFont="1" applyFill="1" applyBorder="1" applyAlignment="1" applyProtection="1">
      <alignment horizontal="center" vertical="center"/>
      <protection locked="0"/>
    </xf>
    <xf numFmtId="0" fontId="8" fillId="11" borderId="110"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protection locked="0"/>
    </xf>
    <xf numFmtId="0" fontId="5" fillId="11" borderId="25" xfId="0" applyFont="1" applyFill="1" applyBorder="1" applyAlignment="1" applyProtection="1">
      <alignment horizontal="center" vertical="center"/>
      <protection locked="0"/>
    </xf>
    <xf numFmtId="0" fontId="5" fillId="3" borderId="25" xfId="0" applyFont="1" applyFill="1" applyBorder="1" applyAlignment="1" applyProtection="1">
      <alignment horizontal="center" vertical="center"/>
      <protection locked="0"/>
    </xf>
    <xf numFmtId="0" fontId="5" fillId="11" borderId="57" xfId="0"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protection locked="0"/>
    </xf>
    <xf numFmtId="0" fontId="5" fillId="11" borderId="58"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8" fillId="11" borderId="4"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34" fillId="0" borderId="90" xfId="0" applyFont="1" applyBorder="1" applyAlignment="1">
      <alignment horizontal="left" vertical="center"/>
    </xf>
    <xf numFmtId="0" fontId="7" fillId="2" borderId="1" xfId="0" applyFont="1" applyFill="1" applyBorder="1" applyAlignment="1">
      <alignment horizontal="center" vertical="center"/>
    </xf>
    <xf numFmtId="0" fontId="12" fillId="2" borderId="49" xfId="0" applyFont="1" applyFill="1" applyBorder="1" applyAlignment="1">
      <alignment horizontal="center" vertical="center"/>
    </xf>
    <xf numFmtId="0" fontId="12" fillId="2" borderId="21" xfId="0" applyFont="1" applyFill="1" applyBorder="1" applyAlignment="1">
      <alignment horizontal="center" vertical="center"/>
    </xf>
    <xf numFmtId="0" fontId="34" fillId="0" borderId="2" xfId="0" applyFont="1" applyBorder="1" applyAlignment="1">
      <alignment horizontal="left" vertical="center"/>
    </xf>
    <xf numFmtId="0" fontId="12" fillId="7" borderId="1" xfId="0" applyFont="1" applyFill="1" applyBorder="1" applyAlignment="1">
      <alignment horizontal="left" vertical="center"/>
    </xf>
    <xf numFmtId="0" fontId="8" fillId="0" borderId="7" xfId="0" applyFont="1" applyBorder="1" applyAlignment="1">
      <alignment horizontal="left"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8" fillId="0" borderId="7"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29" xfId="0" applyFont="1" applyBorder="1" applyAlignment="1" applyProtection="1">
      <alignment horizontal="left" vertical="center"/>
      <protection locked="0"/>
    </xf>
    <xf numFmtId="0" fontId="8" fillId="7" borderId="20" xfId="0" applyFont="1" applyFill="1" applyBorder="1" applyAlignment="1">
      <alignment horizontal="left" vertical="center"/>
    </xf>
    <xf numFmtId="0" fontId="8" fillId="7" borderId="19" xfId="0" applyFont="1" applyFill="1" applyBorder="1" applyAlignment="1">
      <alignment horizontal="left" vertical="center"/>
    </xf>
    <xf numFmtId="0" fontId="8" fillId="7" borderId="37" xfId="0" applyFont="1" applyFill="1" applyBorder="1" applyAlignment="1">
      <alignment horizontal="left" vertical="center"/>
    </xf>
    <xf numFmtId="0" fontId="8" fillId="0" borderId="34" xfId="0" applyFont="1" applyBorder="1" applyAlignment="1" applyProtection="1">
      <alignment horizontal="left" vertical="center"/>
      <protection locked="0"/>
    </xf>
    <xf numFmtId="0" fontId="8" fillId="0" borderId="7"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8" fillId="0" borderId="29" xfId="0" applyFont="1" applyBorder="1" applyAlignment="1" applyProtection="1">
      <alignment horizontal="left"/>
      <protection locked="0"/>
    </xf>
    <xf numFmtId="0" fontId="8" fillId="0" borderId="29" xfId="0" applyFont="1" applyBorder="1" applyAlignment="1">
      <alignment horizontal="left" vertical="center"/>
    </xf>
    <xf numFmtId="0" fontId="32" fillId="8" borderId="81" xfId="0" applyFont="1" applyFill="1" applyBorder="1" applyAlignment="1">
      <alignment horizontal="center" vertical="center"/>
    </xf>
    <xf numFmtId="0" fontId="32" fillId="8" borderId="82" xfId="0" applyFont="1" applyFill="1" applyBorder="1" applyAlignment="1">
      <alignment horizontal="center" vertical="center"/>
    </xf>
    <xf numFmtId="0" fontId="32" fillId="8" borderId="83" xfId="0" applyFont="1" applyFill="1" applyBorder="1" applyAlignment="1">
      <alignment horizontal="center" vertical="center"/>
    </xf>
    <xf numFmtId="0" fontId="6" fillId="0" borderId="30" xfId="0" applyFont="1" applyBorder="1" applyAlignment="1">
      <alignment horizontal="left" vertical="center"/>
    </xf>
    <xf numFmtId="0" fontId="6" fillId="13" borderId="30" xfId="0" applyFont="1" applyFill="1" applyBorder="1" applyAlignment="1">
      <alignment horizontal="left" vertical="center"/>
    </xf>
    <xf numFmtId="0" fontId="7" fillId="7" borderId="21" xfId="0" applyFont="1" applyFill="1" applyBorder="1" applyAlignment="1">
      <alignment horizontal="center" vertical="center" wrapText="1"/>
    </xf>
    <xf numFmtId="0" fontId="7" fillId="7" borderId="89" xfId="0" applyFont="1" applyFill="1" applyBorder="1" applyAlignment="1">
      <alignment horizontal="center" vertical="center" wrapText="1"/>
    </xf>
    <xf numFmtId="0" fontId="7" fillId="7" borderId="53" xfId="0" applyFont="1" applyFill="1" applyBorder="1" applyAlignment="1">
      <alignment horizontal="center" vertical="center" wrapText="1"/>
    </xf>
    <xf numFmtId="0" fontId="7" fillId="7" borderId="92" xfId="0" applyFont="1" applyFill="1" applyBorder="1" applyAlignment="1">
      <alignment horizontal="center" vertical="center" wrapText="1"/>
    </xf>
    <xf numFmtId="0" fontId="7" fillId="7" borderId="58" xfId="0" applyFont="1" applyFill="1" applyBorder="1" applyAlignment="1">
      <alignment horizontal="center" vertical="center"/>
    </xf>
    <xf numFmtId="0" fontId="7" fillId="7" borderId="95" xfId="0" applyFont="1" applyFill="1" applyBorder="1" applyAlignment="1">
      <alignment horizontal="center" vertical="center"/>
    </xf>
    <xf numFmtId="0" fontId="7" fillId="7" borderId="13" xfId="0" applyFont="1" applyFill="1" applyBorder="1" applyAlignment="1">
      <alignment horizontal="center" vertical="center"/>
    </xf>
    <xf numFmtId="0" fontId="7" fillId="7" borderId="12" xfId="0" applyFont="1" applyFill="1" applyBorder="1" applyAlignment="1">
      <alignment horizontal="center" vertical="center"/>
    </xf>
    <xf numFmtId="0" fontId="8" fillId="11" borderId="30" xfId="0" applyFont="1" applyFill="1" applyBorder="1" applyAlignment="1" applyProtection="1">
      <alignment horizontal="center" vertical="center"/>
      <protection locked="0"/>
    </xf>
    <xf numFmtId="0" fontId="8" fillId="3" borderId="30" xfId="0" applyFont="1" applyFill="1" applyBorder="1" applyAlignment="1" applyProtection="1">
      <alignment horizontal="center" vertical="center"/>
      <protection locked="0"/>
    </xf>
    <xf numFmtId="0" fontId="8" fillId="0" borderId="29" xfId="0" applyFont="1" applyBorder="1" applyAlignment="1">
      <alignment horizontal="left"/>
    </xf>
    <xf numFmtId="0" fontId="8" fillId="16" borderId="7" xfId="0" applyFont="1" applyFill="1" applyBorder="1" applyAlignment="1" applyProtection="1">
      <alignment horizontal="left"/>
      <protection locked="0"/>
    </xf>
    <xf numFmtId="0" fontId="8" fillId="16" borderId="16" xfId="0" applyFont="1" applyFill="1" applyBorder="1" applyAlignment="1" applyProtection="1">
      <alignment horizontal="left"/>
      <protection locked="0"/>
    </xf>
    <xf numFmtId="0" fontId="8" fillId="16" borderId="18" xfId="0" applyFont="1" applyFill="1" applyBorder="1" applyAlignment="1" applyProtection="1">
      <alignment horizontal="left"/>
      <protection locked="0"/>
    </xf>
    <xf numFmtId="0" fontId="12" fillId="2" borderId="56" xfId="0" applyFont="1" applyFill="1" applyBorder="1" applyAlignment="1">
      <alignment horizontal="left"/>
    </xf>
    <xf numFmtId="0" fontId="17" fillId="2" borderId="20" xfId="0" applyFont="1" applyFill="1" applyBorder="1" applyAlignment="1">
      <alignment horizontal="left" vertical="center" wrapText="1"/>
    </xf>
    <xf numFmtId="0" fontId="7" fillId="2" borderId="20" xfId="0" applyFont="1" applyFill="1" applyBorder="1" applyAlignment="1">
      <alignment horizontal="left" vertical="center"/>
    </xf>
    <xf numFmtId="0" fontId="5" fillId="0" borderId="56" xfId="0" applyFont="1" applyBorder="1" applyAlignment="1">
      <alignment horizontal="center"/>
    </xf>
    <xf numFmtId="0" fontId="8" fillId="21" borderId="7" xfId="0" applyFont="1" applyFill="1" applyBorder="1" applyAlignment="1">
      <alignment horizontal="left"/>
    </xf>
    <xf numFmtId="0" fontId="8" fillId="21" borderId="16" xfId="0" applyFont="1" applyFill="1" applyBorder="1" applyAlignment="1">
      <alignment horizontal="left"/>
    </xf>
    <xf numFmtId="0" fontId="8" fillId="21" borderId="18" xfId="0" applyFont="1" applyFill="1" applyBorder="1" applyAlignment="1">
      <alignment horizontal="left"/>
    </xf>
    <xf numFmtId="0" fontId="8" fillId="0" borderId="29" xfId="0" applyFont="1" applyBorder="1" applyAlignment="1" applyProtection="1">
      <alignment horizontal="center"/>
      <protection locked="0"/>
    </xf>
    <xf numFmtId="0" fontId="5" fillId="2" borderId="22" xfId="0" applyFont="1" applyFill="1" applyBorder="1" applyAlignment="1">
      <alignment horizontal="left"/>
    </xf>
    <xf numFmtId="0" fontId="32" fillId="8" borderId="81" xfId="0" applyFont="1" applyFill="1" applyBorder="1" applyAlignment="1">
      <alignment horizontal="center" vertical="center" wrapText="1"/>
    </xf>
    <xf numFmtId="0" fontId="32" fillId="8" borderId="82" xfId="0" applyFont="1" applyFill="1" applyBorder="1" applyAlignment="1">
      <alignment horizontal="center" vertical="center" wrapText="1"/>
    </xf>
    <xf numFmtId="0" fontId="32" fillId="8" borderId="83" xfId="0" applyFont="1" applyFill="1" applyBorder="1" applyAlignment="1">
      <alignment horizontal="center" vertical="center" wrapText="1"/>
    </xf>
    <xf numFmtId="0" fontId="15"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5" fillId="11" borderId="20" xfId="0" applyFont="1" applyFill="1" applyBorder="1" applyAlignment="1" applyProtection="1">
      <alignment horizontal="center"/>
      <protection locked="0"/>
    </xf>
    <xf numFmtId="0" fontId="5" fillId="11" borderId="19" xfId="0" applyFont="1" applyFill="1" applyBorder="1" applyAlignment="1" applyProtection="1">
      <alignment horizontal="center"/>
      <protection locked="0"/>
    </xf>
    <xf numFmtId="0" fontId="5" fillId="11" borderId="38" xfId="0" applyFont="1" applyFill="1" applyBorder="1" applyAlignment="1" applyProtection="1">
      <alignment horizontal="center"/>
      <protection locked="0"/>
    </xf>
    <xf numFmtId="0" fontId="5" fillId="0" borderId="56" xfId="0" applyFont="1" applyBorder="1" applyAlignment="1" applyProtection="1">
      <alignment horizontal="center"/>
      <protection locked="0"/>
    </xf>
    <xf numFmtId="0" fontId="8" fillId="0" borderId="7" xfId="0" applyFont="1" applyBorder="1" applyAlignment="1" applyProtection="1">
      <alignment horizontal="center"/>
      <protection locked="0"/>
    </xf>
    <xf numFmtId="0" fontId="8" fillId="0" borderId="16" xfId="0" applyFont="1" applyBorder="1" applyAlignment="1" applyProtection="1">
      <alignment horizontal="center"/>
      <protection locked="0"/>
    </xf>
    <xf numFmtId="0" fontId="8" fillId="0" borderId="18" xfId="0" applyFont="1" applyBorder="1" applyAlignment="1" applyProtection="1">
      <alignment horizontal="center"/>
      <protection locked="0"/>
    </xf>
    <xf numFmtId="0" fontId="8" fillId="20" borderId="29" xfId="0" applyFont="1" applyFill="1" applyBorder="1" applyAlignment="1" applyProtection="1">
      <alignment horizontal="center"/>
      <protection locked="0"/>
    </xf>
    <xf numFmtId="0" fontId="8" fillId="20" borderId="7" xfId="0" applyFont="1" applyFill="1" applyBorder="1" applyAlignment="1" applyProtection="1">
      <alignment horizontal="center"/>
      <protection locked="0"/>
    </xf>
    <xf numFmtId="0" fontId="8" fillId="20" borderId="16" xfId="0" applyFont="1" applyFill="1" applyBorder="1" applyAlignment="1" applyProtection="1">
      <alignment horizontal="center"/>
      <protection locked="0"/>
    </xf>
    <xf numFmtId="0" fontId="8" fillId="20" borderId="18" xfId="0" applyFont="1" applyFill="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5" fillId="0" borderId="76" xfId="0" applyFont="1" applyBorder="1" applyAlignment="1" applyProtection="1">
      <alignment horizontal="center"/>
      <protection locked="0"/>
    </xf>
    <xf numFmtId="0" fontId="6" fillId="0" borderId="44" xfId="0" applyFont="1" applyBorder="1" applyAlignment="1">
      <alignment horizontal="left" vertical="center" wrapText="1"/>
    </xf>
    <xf numFmtId="0" fontId="6" fillId="0" borderId="43" xfId="0" applyFont="1" applyBorder="1" applyAlignment="1">
      <alignment horizontal="left" vertical="center" wrapText="1"/>
    </xf>
    <xf numFmtId="0" fontId="14" fillId="2" borderId="49" xfId="0" applyFont="1" applyFill="1" applyBorder="1" applyAlignment="1">
      <alignment horizontal="center" vertical="center" wrapText="1"/>
    </xf>
    <xf numFmtId="0" fontId="14" fillId="2" borderId="90" xfId="0" applyFont="1" applyFill="1" applyBorder="1" applyAlignment="1">
      <alignment horizontal="center" vertical="center" wrapText="1"/>
    </xf>
    <xf numFmtId="0" fontId="14" fillId="2" borderId="57" xfId="0" applyFont="1" applyFill="1" applyBorder="1" applyAlignment="1">
      <alignment horizontal="center" vertical="center" wrapText="1"/>
    </xf>
    <xf numFmtId="0" fontId="14" fillId="2" borderId="94" xfId="0" applyFont="1" applyFill="1" applyBorder="1" applyAlignment="1">
      <alignment horizontal="center" vertical="center" wrapText="1"/>
    </xf>
    <xf numFmtId="0" fontId="32" fillId="8" borderId="87" xfId="0" applyFont="1" applyFill="1" applyBorder="1" applyAlignment="1">
      <alignment horizontal="center" vertical="center"/>
    </xf>
    <xf numFmtId="0" fontId="32" fillId="8" borderId="0" xfId="0" applyFont="1" applyFill="1" applyAlignment="1">
      <alignment horizontal="center" vertical="center"/>
    </xf>
    <xf numFmtId="0" fontId="6" fillId="10" borderId="20" xfId="0" applyFont="1" applyFill="1" applyBorder="1" applyAlignment="1">
      <alignment horizontal="left" vertical="center" wrapText="1"/>
    </xf>
    <xf numFmtId="0" fontId="6" fillId="10" borderId="19"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1" xfId="0" applyFont="1" applyFill="1" applyBorder="1" applyAlignment="1">
      <alignment horizontal="center" vertical="center"/>
    </xf>
    <xf numFmtId="0" fontId="14" fillId="1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70" xfId="0" applyFont="1" applyFill="1" applyBorder="1" applyAlignment="1">
      <alignment horizontal="center" vertical="center"/>
    </xf>
    <xf numFmtId="0" fontId="14" fillId="2" borderId="13" xfId="0" applyFont="1" applyFill="1" applyBorder="1" applyAlignment="1">
      <alignment horizontal="center" vertical="center"/>
    </xf>
    <xf numFmtId="0" fontId="14" fillId="13" borderId="13" xfId="0" applyFont="1" applyFill="1" applyBorder="1" applyAlignment="1">
      <alignment horizontal="center" vertical="center"/>
    </xf>
    <xf numFmtId="0" fontId="14" fillId="2" borderId="6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30" xfId="0" applyFont="1" applyFill="1" applyBorder="1" applyAlignment="1">
      <alignment horizontal="center" vertical="center"/>
    </xf>
    <xf numFmtId="0" fontId="5" fillId="0" borderId="1" xfId="0" applyFont="1" applyBorder="1" applyAlignment="1">
      <alignment horizontal="center"/>
    </xf>
    <xf numFmtId="0" fontId="14" fillId="2" borderId="1" xfId="7" applyFont="1" applyFill="1" applyBorder="1" applyAlignment="1">
      <alignment horizontal="left"/>
    </xf>
    <xf numFmtId="0" fontId="32" fillId="9" borderId="81" xfId="7" applyFont="1" applyFill="1" applyBorder="1" applyAlignment="1">
      <alignment horizontal="center" vertical="center" wrapText="1"/>
    </xf>
    <xf numFmtId="0" fontId="32" fillId="9" borderId="82" xfId="7" applyFont="1" applyFill="1" applyBorder="1" applyAlignment="1">
      <alignment horizontal="center" vertical="center" wrapText="1"/>
    </xf>
    <xf numFmtId="0" fontId="32" fillId="9" borderId="83" xfId="7" applyFont="1" applyFill="1" applyBorder="1" applyAlignment="1">
      <alignment horizontal="center" vertical="center" wrapText="1"/>
    </xf>
    <xf numFmtId="0" fontId="56" fillId="0" borderId="14" xfId="9" applyFont="1" applyBorder="1" applyAlignment="1">
      <alignment horizontal="center"/>
    </xf>
    <xf numFmtId="0" fontId="25" fillId="2" borderId="29" xfId="7" applyFont="1" applyFill="1" applyBorder="1" applyAlignment="1">
      <alignment horizontal="left"/>
    </xf>
    <xf numFmtId="0" fontId="13" fillId="0" borderId="29" xfId="7" applyFont="1" applyBorder="1" applyAlignment="1">
      <alignment horizontal="left"/>
    </xf>
    <xf numFmtId="0" fontId="13" fillId="0" borderId="56" xfId="7" applyFont="1" applyBorder="1" applyAlignment="1">
      <alignment horizontal="left"/>
    </xf>
    <xf numFmtId="0" fontId="13" fillId="0" borderId="22" xfId="7" applyFont="1" applyBorder="1" applyAlignment="1">
      <alignment horizontal="left"/>
    </xf>
    <xf numFmtId="0" fontId="9" fillId="4" borderId="2" xfId="0" applyFont="1" applyFill="1" applyBorder="1" applyAlignment="1">
      <alignment horizontal="left"/>
    </xf>
    <xf numFmtId="0" fontId="4" fillId="2" borderId="1" xfId="0" applyFont="1" applyFill="1" applyBorder="1" applyAlignment="1">
      <alignment horizontal="center" vertical="center" textRotation="90" wrapText="1"/>
    </xf>
    <xf numFmtId="0" fontId="4" fillId="0" borderId="22" xfId="0" applyFont="1" applyBorder="1" applyAlignment="1">
      <alignment horizontal="left"/>
    </xf>
    <xf numFmtId="0" fontId="4" fillId="0" borderId="29" xfId="0" applyFont="1" applyBorder="1" applyAlignment="1">
      <alignment horizontal="left"/>
    </xf>
    <xf numFmtId="0" fontId="13" fillId="0" borderId="8" xfId="0" applyFont="1" applyBorder="1" applyAlignment="1">
      <alignment horizontal="center"/>
    </xf>
    <xf numFmtId="0" fontId="9" fillId="4" borderId="56" xfId="0" applyFont="1" applyFill="1" applyBorder="1" applyAlignment="1">
      <alignment horizontal="left"/>
    </xf>
    <xf numFmtId="0" fontId="9" fillId="6" borderId="2" xfId="0" applyFont="1" applyFill="1" applyBorder="1" applyAlignment="1">
      <alignment horizontal="left" wrapText="1"/>
    </xf>
    <xf numFmtId="0" fontId="4" fillId="0" borderId="49" xfId="0" applyFont="1" applyBorder="1" applyAlignment="1">
      <alignment horizontal="left"/>
    </xf>
    <xf numFmtId="0" fontId="4" fillId="0" borderId="51" xfId="0" applyFont="1" applyBorder="1" applyAlignment="1">
      <alignment horizontal="left"/>
    </xf>
    <xf numFmtId="0" fontId="13" fillId="0" borderId="10" xfId="0" applyFont="1" applyBorder="1" applyAlignment="1">
      <alignment horizontal="center"/>
    </xf>
    <xf numFmtId="0" fontId="9" fillId="2" borderId="2" xfId="0" applyFont="1" applyFill="1" applyBorder="1" applyAlignment="1">
      <alignment horizontal="left"/>
    </xf>
    <xf numFmtId="0" fontId="4" fillId="2" borderId="1" xfId="0" applyFont="1" applyFill="1" applyBorder="1" applyAlignment="1">
      <alignment horizontal="center" vertical="center" textRotation="90"/>
    </xf>
    <xf numFmtId="0" fontId="4" fillId="2" borderId="22" xfId="0" applyFont="1" applyFill="1" applyBorder="1" applyAlignment="1">
      <alignment horizontal="left" vertical="center" wrapText="1"/>
    </xf>
    <xf numFmtId="0" fontId="4" fillId="0" borderId="29" xfId="0" applyFont="1" applyBorder="1" applyAlignment="1">
      <alignment horizontal="left" vertical="center"/>
    </xf>
    <xf numFmtId="0" fontId="9" fillId="6" borderId="56" xfId="0" applyFont="1" applyFill="1" applyBorder="1" applyAlignment="1">
      <alignment horizontal="left"/>
    </xf>
    <xf numFmtId="0" fontId="29" fillId="0" borderId="29" xfId="0" applyFont="1" applyBorder="1" applyAlignment="1">
      <alignment horizontal="left" vertical="center"/>
    </xf>
    <xf numFmtId="0" fontId="29" fillId="0" borderId="8" xfId="0" applyFont="1" applyBorder="1" applyAlignment="1">
      <alignment horizontal="center" vertical="center"/>
    </xf>
    <xf numFmtId="0" fontId="39" fillId="2" borderId="29"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35" fillId="2" borderId="29" xfId="0" applyFont="1" applyFill="1" applyBorder="1" applyAlignment="1">
      <alignment horizontal="left" vertical="center" wrapText="1"/>
    </xf>
    <xf numFmtId="0" fontId="4" fillId="0" borderId="8" xfId="0" applyFont="1" applyBorder="1" applyAlignment="1">
      <alignment horizontal="center" wrapText="1"/>
    </xf>
    <xf numFmtId="0" fontId="8" fillId="0" borderId="7" xfId="0" applyFont="1" applyBorder="1" applyAlignment="1">
      <alignment horizontal="left"/>
    </xf>
    <xf numFmtId="0" fontId="8" fillId="0" borderId="18" xfId="0" applyFont="1" applyBorder="1" applyAlignment="1">
      <alignment horizontal="left"/>
    </xf>
    <xf numFmtId="0" fontId="15" fillId="0" borderId="8" xfId="0" applyFont="1" applyBorder="1" applyAlignment="1">
      <alignment horizontal="center" vertical="center" wrapText="1"/>
    </xf>
    <xf numFmtId="0" fontId="4" fillId="2" borderId="8" xfId="0" applyFont="1" applyFill="1" applyBorder="1" applyAlignment="1">
      <alignment horizontal="left" vertical="center" wrapText="1"/>
    </xf>
    <xf numFmtId="0" fontId="32" fillId="9" borderId="81" xfId="0" applyFont="1" applyFill="1" applyBorder="1" applyAlignment="1">
      <alignment horizontal="center" vertical="center"/>
    </xf>
    <xf numFmtId="0" fontId="32" fillId="9" borderId="82" xfId="0" applyFont="1" applyFill="1" applyBorder="1" applyAlignment="1">
      <alignment horizontal="center" vertical="center"/>
    </xf>
    <xf numFmtId="0" fontId="32" fillId="9" borderId="83" xfId="0" applyFont="1" applyFill="1" applyBorder="1" applyAlignment="1">
      <alignment horizontal="center" vertical="center"/>
    </xf>
    <xf numFmtId="0" fontId="5" fillId="11" borderId="25" xfId="0" applyFont="1" applyFill="1" applyBorder="1" applyAlignment="1" applyProtection="1">
      <alignment horizontal="center"/>
      <protection locked="0"/>
    </xf>
    <xf numFmtId="0" fontId="5" fillId="3" borderId="25" xfId="0" applyFont="1" applyFill="1" applyBorder="1" applyAlignment="1" applyProtection="1">
      <alignment horizontal="center"/>
      <protection locked="0"/>
    </xf>
    <xf numFmtId="0" fontId="4" fillId="2" borderId="78" xfId="0" applyFont="1" applyFill="1" applyBorder="1" applyAlignment="1">
      <alignment horizontal="left" vertical="center" wrapText="1"/>
    </xf>
    <xf numFmtId="164" fontId="35" fillId="7" borderId="20" xfId="5" applyFont="1" applyFill="1" applyBorder="1" applyAlignment="1">
      <alignment horizontal="left"/>
    </xf>
    <xf numFmtId="164" fontId="35" fillId="7" borderId="19" xfId="5" applyFont="1" applyFill="1" applyBorder="1" applyAlignment="1">
      <alignment horizontal="left"/>
    </xf>
    <xf numFmtId="164" fontId="41" fillId="7" borderId="20" xfId="5" applyFont="1" applyFill="1" applyBorder="1" applyAlignment="1">
      <alignment horizontal="left" vertical="center"/>
    </xf>
    <xf numFmtId="164" fontId="41" fillId="7" borderId="37" xfId="5" applyFont="1" applyFill="1" applyBorder="1" applyAlignment="1">
      <alignment horizontal="left" vertical="center"/>
    </xf>
    <xf numFmtId="0" fontId="35" fillId="7" borderId="9" xfId="3" applyFont="1" applyFill="1" applyBorder="1" applyAlignment="1">
      <alignment horizontal="left" vertical="center"/>
    </xf>
    <xf numFmtId="0" fontId="35" fillId="7" borderId="76" xfId="3" applyFont="1" applyFill="1" applyBorder="1" applyAlignment="1">
      <alignment horizontal="left" vertical="center"/>
    </xf>
    <xf numFmtId="0" fontId="35" fillId="7" borderId="56" xfId="3" applyFont="1" applyFill="1" applyBorder="1" applyAlignment="1">
      <alignment horizontal="left" vertical="center" wrapText="1"/>
    </xf>
    <xf numFmtId="0" fontId="35" fillId="7" borderId="54" xfId="3" applyFont="1" applyFill="1" applyBorder="1" applyAlignment="1">
      <alignment horizontal="left" vertical="center" wrapText="1"/>
    </xf>
    <xf numFmtId="0" fontId="35" fillId="7" borderId="49" xfId="3" applyFont="1" applyFill="1" applyBorder="1" applyAlignment="1">
      <alignment horizontal="left" vertical="center" wrapText="1"/>
    </xf>
    <xf numFmtId="0" fontId="35" fillId="7" borderId="51" xfId="3" applyFont="1" applyFill="1" applyBorder="1" applyAlignment="1">
      <alignment horizontal="left" vertical="center" wrapText="1"/>
    </xf>
    <xf numFmtId="0" fontId="35" fillId="7" borderId="90" xfId="3" applyFont="1" applyFill="1" applyBorder="1" applyAlignment="1">
      <alignment horizontal="left" vertical="center" wrapText="1"/>
    </xf>
    <xf numFmtId="0" fontId="35" fillId="7" borderId="29" xfId="3" applyFont="1" applyFill="1" applyBorder="1" applyAlignment="1">
      <alignment horizontal="left"/>
    </xf>
    <xf numFmtId="0" fontId="35" fillId="7" borderId="30" xfId="3" applyFont="1" applyFill="1" applyBorder="1" applyAlignment="1">
      <alignment horizontal="left"/>
    </xf>
    <xf numFmtId="164" fontId="49" fillId="7" borderId="2" xfId="5" applyFont="1" applyFill="1" applyBorder="1" applyAlignment="1">
      <alignment horizontal="left"/>
    </xf>
    <xf numFmtId="164" fontId="49" fillId="7" borderId="3" xfId="5" applyFont="1" applyFill="1" applyBorder="1" applyAlignment="1">
      <alignment horizontal="left"/>
    </xf>
    <xf numFmtId="164" fontId="35" fillId="7" borderId="7" xfId="5" applyFont="1" applyFill="1" applyBorder="1" applyAlignment="1">
      <alignment horizontal="left"/>
    </xf>
    <xf numFmtId="164" fontId="35" fillId="7" borderId="18" xfId="5" applyFont="1" applyFill="1" applyBorder="1" applyAlignment="1">
      <alignment horizontal="left"/>
    </xf>
    <xf numFmtId="0" fontId="32" fillId="9" borderId="27" xfId="0" applyFont="1" applyFill="1" applyBorder="1" applyAlignment="1">
      <alignment horizontal="center" vertical="center"/>
    </xf>
    <xf numFmtId="0" fontId="32" fillId="9" borderId="0" xfId="0" applyFont="1" applyFill="1" applyAlignment="1">
      <alignment horizontal="center" vertical="center"/>
    </xf>
    <xf numFmtId="0" fontId="41" fillId="7" borderId="56" xfId="3" applyFont="1" applyFill="1" applyBorder="1" applyAlignment="1">
      <alignment horizontal="left"/>
    </xf>
    <xf numFmtId="0" fontId="41" fillId="7" borderId="54" xfId="3" applyFont="1" applyFill="1" applyBorder="1" applyAlignment="1">
      <alignment horizontal="left"/>
    </xf>
    <xf numFmtId="164" fontId="35" fillId="19" borderId="20" xfId="5" applyFont="1" applyFill="1" applyBorder="1" applyAlignment="1">
      <alignment horizontal="left"/>
    </xf>
    <xf numFmtId="164" fontId="35" fillId="19" borderId="96" xfId="5" applyFont="1" applyFill="1" applyBorder="1" applyAlignment="1">
      <alignment horizontal="left"/>
    </xf>
    <xf numFmtId="164" fontId="35" fillId="19" borderId="13" xfId="5" applyFont="1" applyFill="1" applyBorder="1" applyAlignment="1">
      <alignment horizontal="center" vertical="center" wrapText="1"/>
    </xf>
    <xf numFmtId="164" fontId="35" fillId="19" borderId="12" xfId="5" applyFont="1" applyFill="1" applyBorder="1" applyAlignment="1">
      <alignment horizontal="center" vertical="center" wrapText="1"/>
    </xf>
    <xf numFmtId="0" fontId="35" fillId="7" borderId="7" xfId="0" applyFont="1" applyFill="1" applyBorder="1" applyAlignment="1">
      <alignment horizontal="left"/>
    </xf>
    <xf numFmtId="0" fontId="35" fillId="7" borderId="16" xfId="0" applyFont="1" applyFill="1" applyBorder="1" applyAlignment="1">
      <alignment horizontal="left"/>
    </xf>
    <xf numFmtId="0" fontId="35" fillId="7" borderId="18" xfId="0" applyFont="1" applyFill="1" applyBorder="1" applyAlignment="1">
      <alignment horizontal="left"/>
    </xf>
    <xf numFmtId="0" fontId="35" fillId="7" borderId="29" xfId="0" applyFont="1" applyFill="1" applyBorder="1" applyAlignment="1">
      <alignment horizontal="left"/>
    </xf>
    <xf numFmtId="0" fontId="35" fillId="7" borderId="30" xfId="0" applyFont="1" applyFill="1" applyBorder="1" applyAlignment="1">
      <alignment horizontal="left"/>
    </xf>
    <xf numFmtId="164" fontId="35" fillId="7" borderId="53" xfId="5" applyFont="1" applyFill="1" applyBorder="1" applyAlignment="1">
      <alignment horizontal="left"/>
    </xf>
    <xf numFmtId="164" fontId="35" fillId="7" borderId="11" xfId="5" applyFont="1" applyFill="1" applyBorder="1" applyAlignment="1">
      <alignment horizontal="left"/>
    </xf>
    <xf numFmtId="164" fontId="35" fillId="7" borderId="92" xfId="5" applyFont="1" applyFill="1" applyBorder="1" applyAlignment="1">
      <alignment horizontal="left"/>
    </xf>
    <xf numFmtId="164" fontId="35" fillId="7" borderId="37" xfId="5" applyFont="1" applyFill="1" applyBorder="1" applyAlignment="1">
      <alignment horizontal="left"/>
    </xf>
    <xf numFmtId="0" fontId="35" fillId="7" borderId="22" xfId="3" applyFont="1" applyFill="1" applyBorder="1" applyAlignment="1">
      <alignment horizontal="left" vertical="center" wrapText="1"/>
    </xf>
    <xf numFmtId="0" fontId="35" fillId="7" borderId="24" xfId="3" applyFont="1" applyFill="1" applyBorder="1" applyAlignment="1">
      <alignment horizontal="left" vertical="center" wrapText="1"/>
    </xf>
    <xf numFmtId="0" fontId="46" fillId="20" borderId="21" xfId="0" applyFont="1" applyFill="1" applyBorder="1" applyAlignment="1">
      <alignment horizontal="center" vertical="center"/>
    </xf>
    <xf numFmtId="0" fontId="46" fillId="20" borderId="52" xfId="0" applyFont="1" applyFill="1" applyBorder="1" applyAlignment="1">
      <alignment horizontal="center" vertical="center"/>
    </xf>
    <xf numFmtId="0" fontId="46" fillId="20" borderId="96" xfId="0" applyFont="1" applyFill="1" applyBorder="1" applyAlignment="1">
      <alignment horizontal="center" vertical="center"/>
    </xf>
    <xf numFmtId="0" fontId="46" fillId="20" borderId="27" xfId="0" applyFont="1" applyFill="1" applyBorder="1" applyAlignment="1">
      <alignment horizontal="center" vertical="center"/>
    </xf>
    <xf numFmtId="0" fontId="46" fillId="20" borderId="0" xfId="0" applyFont="1" applyFill="1" applyAlignment="1">
      <alignment horizontal="center" vertical="center"/>
    </xf>
    <xf numFmtId="0" fontId="46" fillId="20" borderId="67" xfId="0" applyFont="1" applyFill="1" applyBorder="1" applyAlignment="1">
      <alignment horizontal="center" vertical="center"/>
    </xf>
    <xf numFmtId="0" fontId="46" fillId="20" borderId="53" xfId="0" applyFont="1" applyFill="1" applyBorder="1" applyAlignment="1">
      <alignment horizontal="center" vertical="center"/>
    </xf>
    <xf numFmtId="0" fontId="46" fillId="20" borderId="11" xfId="0" applyFont="1" applyFill="1" applyBorder="1" applyAlignment="1">
      <alignment horizontal="center" vertical="center"/>
    </xf>
    <xf numFmtId="0" fontId="46" fillId="20" borderId="97" xfId="0" applyFont="1" applyFill="1" applyBorder="1" applyAlignment="1">
      <alignment horizontal="center" vertical="center"/>
    </xf>
  </cellXfs>
  <cellStyles count="10">
    <cellStyle name="Milliers 2" xfId="4" xr:uid="{00000000-0005-0000-0000-000000000000}"/>
    <cellStyle name="Monétaire" xfId="1" builtinId="4"/>
    <cellStyle name="Monétaire 2" xfId="5" xr:uid="{00000000-0005-0000-0000-000002000000}"/>
    <cellStyle name="Normal" xfId="0" builtinId="0"/>
    <cellStyle name="Normal 2" xfId="3" xr:uid="{00000000-0005-0000-0000-000004000000}"/>
    <cellStyle name="Normal 3" xfId="6" xr:uid="{00000000-0005-0000-0000-000005000000}"/>
    <cellStyle name="Normal 4" xfId="7" xr:uid="{A60ABA52-9167-4FF3-8A14-FF5F251B8997}"/>
    <cellStyle name="Normal 5" xfId="8" xr:uid="{37CDFEB6-C26F-4661-A31E-BD5B2287ECFE}"/>
    <cellStyle name="Normal 6" xfId="9" xr:uid="{CEBB5E71-0ED3-4476-A1A8-2C8A8F304260}"/>
    <cellStyle name="Pourcentage" xfId="2" builtinId="5"/>
  </cellStyles>
  <dxfs count="5">
    <dxf>
      <fill>
        <patternFill>
          <bgColor theme="0" tint="-0.49995422223578601"/>
        </patternFill>
      </fill>
    </dxf>
    <dxf>
      <border>
        <left style="thin">
          <color indexed="8"/>
        </left>
        <right style="thin">
          <color indexed="8"/>
        </right>
      </border>
    </dxf>
    <dxf>
      <border>
        <left style="thin">
          <color indexed="8"/>
        </left>
        <right style="thin">
          <color indexed="8"/>
        </right>
        <bottom style="thin">
          <color indexed="8"/>
        </bottom>
      </border>
    </dxf>
    <dxf>
      <border>
        <left style="thin">
          <color indexed="8"/>
        </left>
        <right style="thin">
          <color indexed="8"/>
        </right>
        <bottom style="thin">
          <color indexed="8"/>
        </bottom>
      </border>
    </dxf>
    <dxf>
      <font>
        <color rgb="FFFF0000"/>
      </font>
      <fill>
        <patternFill>
          <bgColor theme="5"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6A6A6"/>
      <rgbColor rgb="FF953735"/>
      <rgbColor rgb="FFFFFFCC"/>
      <rgbColor rgb="FFE7F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E6B9B8"/>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mruColors>
      <color rgb="FFE3A7B0"/>
      <color rgb="FFE6B9B8"/>
      <color rgb="FFDF99A3"/>
      <color rgb="FFCCE0E6"/>
      <color rgb="FFABCCD5"/>
      <color rgb="FFD7E4BD"/>
      <color rgb="FFEA516D"/>
      <color rgb="FFCAF7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fr-FR"/>
              <a:t>Évolution de la trésorerie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title>
    <c:autoTitleDeleted val="0"/>
    <c:plotArea>
      <c:layout/>
      <c:lineChart>
        <c:grouping val="standard"/>
        <c:varyColors val="0"/>
        <c:ser>
          <c:idx val="0"/>
          <c:order val="0"/>
          <c:spPr>
            <a:ln w="28575" cap="rnd" cmpd="sng" algn="ctr">
              <a:solidFill>
                <a:schemeClr val="accent3">
                  <a:shade val="95000"/>
                  <a:satMod val="105000"/>
                </a:schemeClr>
              </a:solidFill>
              <a:prstDash val="solid"/>
              <a:round/>
            </a:ln>
            <a:effectLst/>
          </c:spPr>
          <c:marker>
            <c:symbol val="none"/>
          </c:marker>
          <c:cat>
            <c:strRef>
              <c:f>'graphique BPT'!$B$6:$CG$6</c:f>
              <c:strCache>
                <c:ptCount val="84"/>
                <c:pt idx="0">
                  <c:v>Feb Tuesday</c:v>
                </c:pt>
                <c:pt idx="1">
                  <c:v>#VALEUR!</c:v>
                </c:pt>
                <c:pt idx="2">
                  <c:v>#VALEUR!</c:v>
                </c:pt>
                <c:pt idx="3">
                  <c:v>#VALEUR!</c:v>
                </c:pt>
                <c:pt idx="4">
                  <c:v>#VALEUR!</c:v>
                </c:pt>
                <c:pt idx="5">
                  <c:v>#VALEUR!</c:v>
                </c:pt>
                <c:pt idx="6">
                  <c:v>#VALEUR!</c:v>
                </c:pt>
                <c:pt idx="7">
                  <c:v>#VALEUR!</c:v>
                </c:pt>
                <c:pt idx="8">
                  <c:v>#VALEUR!</c:v>
                </c:pt>
                <c:pt idx="9">
                  <c:v>#VALEUR!</c:v>
                </c:pt>
                <c:pt idx="10">
                  <c:v>#VALEUR!</c:v>
                </c:pt>
                <c:pt idx="11">
                  <c:v>#VALEUR!</c:v>
                </c:pt>
                <c:pt idx="12">
                  <c:v>#VALEUR!</c:v>
                </c:pt>
                <c:pt idx="13">
                  <c:v>#VALEUR!</c:v>
                </c:pt>
                <c:pt idx="14">
                  <c:v>#VALEUR!</c:v>
                </c:pt>
                <c:pt idx="15">
                  <c:v>#VALEUR!</c:v>
                </c:pt>
                <c:pt idx="16">
                  <c:v>#VALEUR!</c:v>
                </c:pt>
                <c:pt idx="17">
                  <c:v>#VALEUR!</c:v>
                </c:pt>
                <c:pt idx="18">
                  <c:v>#VALEUR!</c:v>
                </c:pt>
                <c:pt idx="19">
                  <c:v>#VALEUR!</c:v>
                </c:pt>
                <c:pt idx="20">
                  <c:v>#VALEUR!</c:v>
                </c:pt>
                <c:pt idx="21">
                  <c:v>#VALEUR!</c:v>
                </c:pt>
                <c:pt idx="22">
                  <c:v>#VALEUR!</c:v>
                </c:pt>
                <c:pt idx="23">
                  <c:v>#VALEUR!</c:v>
                </c:pt>
                <c:pt idx="24">
                  <c:v>#VALEUR!</c:v>
                </c:pt>
                <c:pt idx="25">
                  <c:v>#VALEUR!</c:v>
                </c:pt>
                <c:pt idx="26">
                  <c:v>#VALEUR!</c:v>
                </c:pt>
                <c:pt idx="27">
                  <c:v>#VALEUR!</c:v>
                </c:pt>
                <c:pt idx="28">
                  <c:v>#VALEUR!</c:v>
                </c:pt>
                <c:pt idx="29">
                  <c:v>#VALEUR!</c:v>
                </c:pt>
                <c:pt idx="30">
                  <c:v>#VALEUR!</c:v>
                </c:pt>
                <c:pt idx="31">
                  <c:v>#VALEUR!</c:v>
                </c:pt>
                <c:pt idx="32">
                  <c:v>#VALEUR!</c:v>
                </c:pt>
                <c:pt idx="33">
                  <c:v>#VALEUR!</c:v>
                </c:pt>
                <c:pt idx="34">
                  <c:v>#VALEUR!</c:v>
                </c:pt>
                <c:pt idx="35">
                  <c:v>#VALEUR!</c:v>
                </c:pt>
                <c:pt idx="36">
                  <c:v>#VALEUR!</c:v>
                </c:pt>
                <c:pt idx="37">
                  <c:v>#VALEUR!</c:v>
                </c:pt>
                <c:pt idx="38">
                  <c:v>#VALEUR!</c:v>
                </c:pt>
                <c:pt idx="39">
                  <c:v>#VALEUR!</c:v>
                </c:pt>
                <c:pt idx="40">
                  <c:v>#VALEUR!</c:v>
                </c:pt>
                <c:pt idx="41">
                  <c:v>#VALEUR!</c:v>
                </c:pt>
                <c:pt idx="42">
                  <c:v>#VALEUR!</c:v>
                </c:pt>
                <c:pt idx="43">
                  <c:v>#VALEUR!</c:v>
                </c:pt>
                <c:pt idx="44">
                  <c:v>#VALEUR!</c:v>
                </c:pt>
                <c:pt idx="45">
                  <c:v>#VALEUR!</c:v>
                </c:pt>
                <c:pt idx="46">
                  <c:v>#VALEUR!</c:v>
                </c:pt>
                <c:pt idx="47">
                  <c:v>#VALEUR!</c:v>
                </c:pt>
                <c:pt idx="48">
                  <c:v>#VALEUR!</c:v>
                </c:pt>
                <c:pt idx="49">
                  <c:v>#VALEUR!</c:v>
                </c:pt>
                <c:pt idx="50">
                  <c:v>#VALEUR!</c:v>
                </c:pt>
                <c:pt idx="51">
                  <c:v>#VALEUR!</c:v>
                </c:pt>
                <c:pt idx="52">
                  <c:v>#VALEUR!</c:v>
                </c:pt>
                <c:pt idx="53">
                  <c:v>#VALEUR!</c:v>
                </c:pt>
                <c:pt idx="54">
                  <c:v>#VALEUR!</c:v>
                </c:pt>
                <c:pt idx="55">
                  <c:v>#VALEUR!</c:v>
                </c:pt>
                <c:pt idx="56">
                  <c:v>#VALEUR!</c:v>
                </c:pt>
                <c:pt idx="57">
                  <c:v>#VALEUR!</c:v>
                </c:pt>
                <c:pt idx="58">
                  <c:v>#VALEUR!</c:v>
                </c:pt>
                <c:pt idx="59">
                  <c:v>#VALEUR!</c:v>
                </c:pt>
                <c:pt idx="60">
                  <c:v>#VALEUR!</c:v>
                </c:pt>
                <c:pt idx="61">
                  <c:v>#VALEUR!</c:v>
                </c:pt>
                <c:pt idx="62">
                  <c:v>#VALEUR!</c:v>
                </c:pt>
                <c:pt idx="63">
                  <c:v>#VALEUR!</c:v>
                </c:pt>
                <c:pt idx="64">
                  <c:v>#VALEUR!</c:v>
                </c:pt>
                <c:pt idx="65">
                  <c:v>#VALEUR!</c:v>
                </c:pt>
                <c:pt idx="66">
                  <c:v>#VALEUR!</c:v>
                </c:pt>
                <c:pt idx="67">
                  <c:v>#VALEUR!</c:v>
                </c:pt>
                <c:pt idx="68">
                  <c:v>#VALEUR!</c:v>
                </c:pt>
                <c:pt idx="69">
                  <c:v>#VALEUR!</c:v>
                </c:pt>
                <c:pt idx="70">
                  <c:v>#VALEUR!</c:v>
                </c:pt>
                <c:pt idx="71">
                  <c:v>#VALEUR!</c:v>
                </c:pt>
                <c:pt idx="72">
                  <c:v>#VALEUR!</c:v>
                </c:pt>
                <c:pt idx="73">
                  <c:v>#VALEUR!</c:v>
                </c:pt>
                <c:pt idx="74">
                  <c:v>#VALEUR!</c:v>
                </c:pt>
                <c:pt idx="75">
                  <c:v>#VALEUR!</c:v>
                </c:pt>
                <c:pt idx="76">
                  <c:v>#VALEUR!</c:v>
                </c:pt>
                <c:pt idx="77">
                  <c:v>#VALEUR!</c:v>
                </c:pt>
                <c:pt idx="78">
                  <c:v>#VALEUR!</c:v>
                </c:pt>
                <c:pt idx="79">
                  <c:v>#VALEUR!</c:v>
                </c:pt>
                <c:pt idx="80">
                  <c:v>#VALEUR!</c:v>
                </c:pt>
                <c:pt idx="81">
                  <c:v>#VALEUR!</c:v>
                </c:pt>
                <c:pt idx="82">
                  <c:v>#VALEUR!</c:v>
                </c:pt>
                <c:pt idx="83">
                  <c:v>#VALEUR!</c:v>
                </c:pt>
              </c:strCache>
            </c:strRef>
          </c:cat>
          <c:val>
            <c:numRef>
              <c:f>'graphique BPT'!$B$7:$CG$7</c:f>
              <c:numCache>
                <c:formatCode>_-* #,##0\ "€"_-;\-* #,##0\ "€"_-;_-* "-"??\ "€"_-;_-@_-</c:formatCode>
                <c:ptCount val="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numCache>
            </c:numRef>
          </c:val>
          <c:smooth val="0"/>
          <c:extLst>
            <c:ext xmlns:c16="http://schemas.microsoft.com/office/drawing/2014/chart" uri="{C3380CC4-5D6E-409C-BE32-E72D297353CC}">
              <c16:uniqueId val="{00000000-FC31-46A0-9453-16FFFC27B786}"/>
            </c:ext>
          </c:extLst>
        </c:ser>
        <c:dLbls>
          <c:showLegendKey val="0"/>
          <c:showVal val="0"/>
          <c:showCatName val="0"/>
          <c:showSerName val="0"/>
          <c:showPercent val="0"/>
          <c:showBubbleSize val="0"/>
        </c:dLbls>
        <c:smooth val="0"/>
        <c:axId val="173267584"/>
        <c:axId val="173269376"/>
      </c:lineChart>
      <c:catAx>
        <c:axId val="173267584"/>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9376"/>
        <c:crossesAt val="0"/>
        <c:auto val="1"/>
        <c:lblAlgn val="ctr"/>
        <c:lblOffset val="200"/>
        <c:tickLblSkip val="12"/>
        <c:tickMarkSkip val="6"/>
        <c:noMultiLvlLbl val="1"/>
      </c:catAx>
      <c:valAx>
        <c:axId val="17326937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_-* #,##0\ &quot;€&quot;_-;\-* #,##0\ &quot;€&quot;_-;_-* &quot;-&quot;??\ &quot;€&quot;_-;_-@_-"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crossAx val="17326758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B$18"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425105</xdr:colOff>
      <xdr:row>5</xdr:row>
      <xdr:rowOff>51955</xdr:rowOff>
    </xdr:from>
    <xdr:ext cx="7212011" cy="4831772"/>
    <xdr:sp macro="" textlink="">
      <xdr:nvSpPr>
        <xdr:cNvPr id="2" name="CustomShape 1">
          <a:extLst>
            <a:ext uri="{FF2B5EF4-FFF2-40B4-BE49-F238E27FC236}">
              <a16:creationId xmlns:a16="http://schemas.microsoft.com/office/drawing/2014/main" id="{00000000-0008-0000-0000-000002000000}"/>
            </a:ext>
          </a:extLst>
        </xdr:cNvPr>
        <xdr:cNvSpPr/>
      </xdr:nvSpPr>
      <xdr:spPr>
        <a:xfrm>
          <a:off x="1126491" y="874569"/>
          <a:ext cx="7212011" cy="4831772"/>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Vous allez utiliser ce fichier excel pour vous aider à préparer l'épreuve 1B.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Ce fichier est un outil </a:t>
          </a:r>
          <a:r>
            <a:rPr lang="fr-FR" sz="1200" b="1" strike="noStrike" spc="-1">
              <a:solidFill>
                <a:sysClr val="windowText" lastClr="000000"/>
              </a:solidFill>
              <a:latin typeface="Calibri"/>
            </a:rPr>
            <a:t>sans obligation d'utilisation.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pouvez vous même créer votre propre fichier de travail  si cela vous semble plus simple.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1" strike="noStrike" spc="-1">
              <a:solidFill>
                <a:sysClr val="windowText" lastClr="000000"/>
              </a:solidFill>
              <a:latin typeface="Calibri"/>
            </a:rPr>
            <a:t>Utilisation du document: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Vous identifierez des cases de couleurs différentes: </a:t>
          </a: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bien veiller à toujours </a:t>
          </a:r>
          <a:r>
            <a:rPr lang="fr-FR" sz="1200" b="1" u="sng" strike="noStrike" spc="-1">
              <a:solidFill>
                <a:sysClr val="windowText" lastClr="000000"/>
              </a:solidFill>
              <a:latin typeface="Calibri"/>
            </a:rPr>
            <a:t>remplir seulement les cases bleues.</a:t>
          </a:r>
        </a:p>
        <a:p>
          <a:pPr>
            <a:lnSpc>
              <a:spcPct val="100000"/>
            </a:lnSpc>
          </a:pPr>
          <a:endParaRPr lang="fr-FR" sz="1200" b="1" u="sng" strike="noStrike" spc="-1">
            <a:solidFill>
              <a:sysClr val="windowText" lastClr="000000"/>
            </a:solidFill>
            <a:latin typeface="Times New Roman"/>
          </a:endParaRPr>
        </a:p>
        <a:p>
          <a:pPr lvl="0">
            <a:lnSpc>
              <a:spcPct val="100000"/>
            </a:lnSpc>
          </a:pPr>
          <a:r>
            <a:rPr lang="fr-FR" sz="1200" b="0" strike="noStrike" spc="-1">
              <a:solidFill>
                <a:sysClr val="windowText" lastClr="000000"/>
              </a:solidFill>
              <a:latin typeface="Calibri"/>
            </a:rPr>
            <a:t>- ils</a:t>
          </a:r>
          <a:r>
            <a:rPr lang="fr-FR" sz="1200" b="0" strike="noStrike" spc="-1" baseline="0">
              <a:solidFill>
                <a:sysClr val="windowText" lastClr="000000"/>
              </a:solidFill>
              <a:latin typeface="Calibri"/>
            </a:rPr>
            <a:t> vous sera aussi possible d'ajouter des intitulés dans certains tableaux (cases blanches)</a:t>
          </a:r>
        </a:p>
        <a:p>
          <a:pPr lvl="0">
            <a:lnSpc>
              <a:spcPct val="100000"/>
            </a:lnSpc>
          </a:pPr>
          <a:endParaRPr lang="fr-FR" sz="1200" b="0" strike="noStrike" spc="-1">
            <a:solidFill>
              <a:sysClr val="windowText" lastClr="000000"/>
            </a:solidFill>
            <a:latin typeface="Calibri"/>
          </a:endParaRPr>
        </a:p>
        <a:p>
          <a:pPr lvl="0">
            <a:lnSpc>
              <a:spcPct val="100000"/>
            </a:lnSpc>
          </a:pPr>
          <a:r>
            <a:rPr lang="fr-FR" sz="1200" b="0" strike="noStrike" spc="-1">
              <a:solidFill>
                <a:sysClr val="windowText" lastClr="000000"/>
              </a:solidFill>
              <a:latin typeface="Calibri"/>
            </a:rPr>
            <a:t>-les cases rouges et grises</a:t>
          </a:r>
          <a:r>
            <a:rPr lang="fr-FR" sz="1200" b="0" strike="noStrike" spc="-1" baseline="0">
              <a:solidFill>
                <a:sysClr val="windowText" lastClr="000000"/>
              </a:solidFill>
              <a:latin typeface="Calibri"/>
            </a:rPr>
            <a:t> comportent presque toujours des formules et ont été p</a:t>
          </a:r>
          <a:r>
            <a:rPr lang="fr-FR" sz="1200" b="0" strike="noStrike" spc="-1">
              <a:solidFill>
                <a:sysClr val="windowText" lastClr="000000"/>
              </a:solidFill>
              <a:latin typeface="Calibri"/>
            </a:rPr>
            <a:t>rotégées. </a:t>
          </a:r>
        </a:p>
        <a:p>
          <a:pPr lvl="0">
            <a:lnSpc>
              <a:spcPct val="100000"/>
            </a:lnSpc>
          </a:pPr>
          <a:r>
            <a:rPr lang="fr-FR" sz="1200" b="0" strike="noStrike" spc="-1">
              <a:solidFill>
                <a:sysClr val="windowText" lastClr="000000"/>
              </a:solidFill>
              <a:latin typeface="Calibri"/>
            </a:rPr>
            <a:t> </a:t>
          </a:r>
          <a:br>
            <a:rPr lang="fr-FR" sz="1200" b="0" strike="noStrike" spc="-1">
              <a:solidFill>
                <a:sysClr val="windowText" lastClr="000000"/>
              </a:solidFill>
              <a:latin typeface="Calibri"/>
            </a:rPr>
          </a:br>
          <a:r>
            <a:rPr lang="fr-FR" sz="1200" b="0" strike="noStrike" spc="-1">
              <a:solidFill>
                <a:sysClr val="windowText" lastClr="000000"/>
              </a:solidFill>
              <a:latin typeface="Calibri"/>
            </a:rPr>
            <a:t>=&gt; pour un bon fonctionnement, veiller à ne rien modifier dans ces cases.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N'hésitez pas à bien prendre en compte chaque note écrite dans les bulles bleues</a:t>
          </a:r>
          <a:r>
            <a:rPr lang="fr-FR" sz="1200" b="0" strike="noStrike" spc="-1" baseline="0">
              <a:solidFill>
                <a:sysClr val="windowText" lastClr="000000"/>
              </a:solidFill>
              <a:latin typeface="Calibri"/>
            </a:rPr>
            <a:t> </a:t>
          </a:r>
          <a:r>
            <a:rPr lang="fr-FR" sz="1200" b="0" strike="noStrike" spc="-1">
              <a:solidFill>
                <a:sysClr val="windowText" lastClr="000000"/>
              </a:solidFill>
              <a:latin typeface="Calibri"/>
            </a:rPr>
            <a:t>et ce dans chacune des feuilles. </a:t>
          </a: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rPr>
            <a:t>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Times New Roman"/>
          </a:endParaRPr>
        </a:p>
        <a:p>
          <a:pPr>
            <a:lnSpc>
              <a:spcPct val="100000"/>
            </a:lnSpc>
          </a:pPr>
          <a:r>
            <a:rPr lang="fr-FR" sz="1200" b="0" strike="noStrike" spc="-1">
              <a:solidFill>
                <a:sysClr val="windowText" lastClr="000000"/>
              </a:solidFill>
              <a:latin typeface="Calibri"/>
              <a:ea typeface="+mn-ea"/>
              <a:cs typeface="+mn-cs"/>
            </a:rPr>
            <a:t>Pour les difficultés informatiques vous pouvez demander de l'aide à Séverine CAILLET.</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1057275</xdr:colOff>
          <xdr:row>16</xdr:row>
          <xdr:rowOff>0</xdr:rowOff>
        </xdr:from>
        <xdr:to>
          <xdr:col>4</xdr:col>
          <xdr:colOff>1057275</xdr:colOff>
          <xdr:row>17</xdr:row>
          <xdr:rowOff>19050</xdr:rowOff>
        </xdr:to>
        <xdr:sp macro="" textlink="">
          <xdr:nvSpPr>
            <xdr:cNvPr id="26625" name="Option Button 1" hidden="1">
              <a:extLst>
                <a:ext uri="{63B3BB69-23CF-44E3-9099-C40C66FF867C}">
                  <a14:compatExt spid="_x0000_s26625"/>
                </a:ext>
                <a:ext uri="{FF2B5EF4-FFF2-40B4-BE49-F238E27FC236}">
                  <a16:creationId xmlns:a16="http://schemas.microsoft.com/office/drawing/2014/main" id="{00000000-0008-0000-0900-000001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17</xdr:row>
          <xdr:rowOff>19050</xdr:rowOff>
        </xdr:from>
        <xdr:to>
          <xdr:col>4</xdr:col>
          <xdr:colOff>1057275</xdr:colOff>
          <xdr:row>18</xdr:row>
          <xdr:rowOff>19050</xdr:rowOff>
        </xdr:to>
        <xdr:sp macro="" textlink="">
          <xdr:nvSpPr>
            <xdr:cNvPr id="26626" name="Option Button 2" hidden="1">
              <a:extLst>
                <a:ext uri="{63B3BB69-23CF-44E3-9099-C40C66FF867C}">
                  <a14:compatExt spid="_x0000_s26626"/>
                </a:ext>
                <a:ext uri="{FF2B5EF4-FFF2-40B4-BE49-F238E27FC236}">
                  <a16:creationId xmlns:a16="http://schemas.microsoft.com/office/drawing/2014/main" id="{00000000-0008-0000-0900-000002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1057275</xdr:colOff>
          <xdr:row>18</xdr:row>
          <xdr:rowOff>0</xdr:rowOff>
        </xdr:from>
        <xdr:to>
          <xdr:col>4</xdr:col>
          <xdr:colOff>1057275</xdr:colOff>
          <xdr:row>19</xdr:row>
          <xdr:rowOff>19050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900-000003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133350</xdr:colOff>
      <xdr:row>0</xdr:row>
      <xdr:rowOff>93345</xdr:rowOff>
    </xdr:from>
    <xdr:to>
      <xdr:col>0</xdr:col>
      <xdr:colOff>1083945</xdr:colOff>
      <xdr:row>2</xdr:row>
      <xdr:rowOff>74876</xdr:rowOff>
    </xdr:to>
    <xdr:pic>
      <xdr:nvPicPr>
        <xdr:cNvPr id="5" name="Imag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93345"/>
          <a:ext cx="962025" cy="553031"/>
        </a:xfrm>
        <a:prstGeom prst="rect">
          <a:avLst/>
        </a:prstGeom>
      </xdr:spPr>
    </xdr:pic>
    <xdr:clientData/>
  </xdr:twoCellAnchor>
  <xdr:twoCellAnchor editAs="oneCell">
    <xdr:from>
      <xdr:col>8</xdr:col>
      <xdr:colOff>1028700</xdr:colOff>
      <xdr:row>5</xdr:row>
      <xdr:rowOff>60961</xdr:rowOff>
    </xdr:from>
    <xdr:to>
      <xdr:col>10</xdr:col>
      <xdr:colOff>739139</xdr:colOff>
      <xdr:row>17</xdr:row>
      <xdr:rowOff>171451</xdr:rowOff>
    </xdr:to>
    <xdr:sp macro="" textlink="">
      <xdr:nvSpPr>
        <xdr:cNvPr id="6" name="CustomShape 1">
          <a:extLst>
            <a:ext uri="{FF2B5EF4-FFF2-40B4-BE49-F238E27FC236}">
              <a16:creationId xmlns:a16="http://schemas.microsoft.com/office/drawing/2014/main" id="{00000000-0008-0000-0900-000006000000}"/>
            </a:ext>
          </a:extLst>
        </xdr:cNvPr>
        <xdr:cNvSpPr/>
      </xdr:nvSpPr>
      <xdr:spPr>
        <a:xfrm>
          <a:off x="8770620" y="1394461"/>
          <a:ext cx="1866900" cy="2087880"/>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latin typeface="+mn-lt"/>
            </a:rPr>
            <a:t>Si vous avez des emprunts en différé, remplissez</a:t>
          </a:r>
          <a:r>
            <a:rPr lang="fr-FR" sz="1200" b="0" strike="noStrike" spc="-1" baseline="0">
              <a:latin typeface="+mn-lt"/>
            </a:rPr>
            <a:t> les cellules en bleu et reportez les montants dans la feuille "Annuités". </a:t>
          </a:r>
          <a:endParaRPr lang="fr-FR" sz="1200" b="0" strike="noStrike" spc="-1">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152228</xdr:colOff>
      <xdr:row>9</xdr:row>
      <xdr:rowOff>133419</xdr:rowOff>
    </xdr:from>
    <xdr:to>
      <xdr:col>0</xdr:col>
      <xdr:colOff>2188988</xdr:colOff>
      <xdr:row>14</xdr:row>
      <xdr:rowOff>211195</xdr:rowOff>
    </xdr:to>
    <xdr:sp macro="" textlink="">
      <xdr:nvSpPr>
        <xdr:cNvPr id="10" name="CustomShape 1">
          <a:extLst>
            <a:ext uri="{FF2B5EF4-FFF2-40B4-BE49-F238E27FC236}">
              <a16:creationId xmlns:a16="http://schemas.microsoft.com/office/drawing/2014/main" id="{00000000-0008-0000-0A00-00000A000000}"/>
            </a:ext>
          </a:extLst>
        </xdr:cNvPr>
        <xdr:cNvSpPr/>
      </xdr:nvSpPr>
      <xdr:spPr>
        <a:xfrm>
          <a:off x="152228" y="2514669"/>
          <a:ext cx="2036760" cy="1304596"/>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100" b="0" strike="noStrike" spc="-1">
              <a:solidFill>
                <a:srgbClr val="000000"/>
              </a:solidFill>
              <a:latin typeface="+mn-lt"/>
            </a:rPr>
            <a:t>Intégrer les reprises d'emprunts dans le cadre d'une intégration de société ou association. </a:t>
          </a:r>
        </a:p>
        <a:p>
          <a:pPr>
            <a:lnSpc>
              <a:spcPts val="1100"/>
            </a:lnSpc>
          </a:pPr>
          <a:r>
            <a:rPr lang="fr-FR" sz="1100" b="0" strike="noStrike" spc="-1">
              <a:latin typeface="+mn-lt"/>
            </a:rPr>
            <a:t>Intégrer dans les cellules C8 à C17, l'année de création d'emprunt. </a:t>
          </a:r>
        </a:p>
        <a:p>
          <a:pPr>
            <a:lnSpc>
              <a:spcPts val="1100"/>
            </a:lnSpc>
          </a:pPr>
          <a:endParaRPr lang="fr-FR" sz="1100" b="0" strike="noStrike" spc="-1">
            <a:latin typeface="Times New Roman"/>
          </a:endParaRPr>
        </a:p>
      </xdr:txBody>
    </xdr:sp>
    <xdr:clientData/>
  </xdr:twoCellAnchor>
  <xdr:twoCellAnchor editAs="oneCell">
    <xdr:from>
      <xdr:col>0</xdr:col>
      <xdr:colOff>315686</xdr:colOff>
      <xdr:row>0</xdr:row>
      <xdr:rowOff>163285</xdr:rowOff>
    </xdr:from>
    <xdr:to>
      <xdr:col>0</xdr:col>
      <xdr:colOff>1390106</xdr:colOff>
      <xdr:row>2</xdr:row>
      <xdr:rowOff>94109</xdr:rowOff>
    </xdr:to>
    <xdr:pic>
      <xdr:nvPicPr>
        <xdr:cNvPr id="3" name="Imag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163285"/>
          <a:ext cx="1089660" cy="5807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139700</xdr:colOff>
      <xdr:row>7</xdr:row>
      <xdr:rowOff>0</xdr:rowOff>
    </xdr:from>
    <xdr:to>
      <xdr:col>0</xdr:col>
      <xdr:colOff>2187890</xdr:colOff>
      <xdr:row>20</xdr:row>
      <xdr:rowOff>136950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139700" y="1879600"/>
          <a:ext cx="2052000" cy="3442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ACTIF:  </a:t>
          </a:r>
          <a:r>
            <a:rPr lang="fr-FR" sz="1100" b="0" strike="noStrike" spc="-1">
              <a:solidFill>
                <a:srgbClr val="000000"/>
              </a:solidFill>
              <a:latin typeface="Calibri"/>
            </a:rPr>
            <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les immobillisations qui figureront à l'actif du bilan au moment de la création de l'entreprise.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Procédez à l'estimation de leur valeur comptable à l'achat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Estimez la valeur des stocks le cas échéant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Banque: estimez vos besoins en disponibilité</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6</xdr:col>
      <xdr:colOff>147060</xdr:colOff>
      <xdr:row>7</xdr:row>
      <xdr:rowOff>32760</xdr:rowOff>
    </xdr:from>
    <xdr:to>
      <xdr:col>8</xdr:col>
      <xdr:colOff>628070</xdr:colOff>
      <xdr:row>20</xdr:row>
      <xdr:rowOff>171235</xdr:rowOff>
    </xdr:to>
    <xdr:sp macro="" textlink="">
      <xdr:nvSpPr>
        <xdr:cNvPr id="18" name="CustomShape 1">
          <a:extLst>
            <a:ext uri="{FF2B5EF4-FFF2-40B4-BE49-F238E27FC236}">
              <a16:creationId xmlns:a16="http://schemas.microsoft.com/office/drawing/2014/main" id="{00000000-0008-0000-0B00-000012000000}"/>
            </a:ext>
          </a:extLst>
        </xdr:cNvPr>
        <xdr:cNvSpPr/>
      </xdr:nvSpPr>
      <xdr:spPr>
        <a:xfrm>
          <a:off x="12072360" y="1912360"/>
          <a:ext cx="2052000" cy="345000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PASSIF: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Déterminez votre capital personnel dans l'entreprise  à l'ouverture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Détaillez  pour chaque emprunt, la valeur de chacun d'eux.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les désignations  sont donnés à titre d'exemple.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1</xdr:col>
      <xdr:colOff>43560</xdr:colOff>
      <xdr:row>47</xdr:row>
      <xdr:rowOff>0</xdr:rowOff>
    </xdr:from>
    <xdr:to>
      <xdr:col>5</xdr:col>
      <xdr:colOff>1197270</xdr:colOff>
      <xdr:row>50</xdr:row>
      <xdr:rowOff>130590</xdr:rowOff>
    </xdr:to>
    <xdr:sp macro="" textlink="">
      <xdr:nvSpPr>
        <xdr:cNvPr id="19" name="CustomShape 1">
          <a:extLst>
            <a:ext uri="{FF2B5EF4-FFF2-40B4-BE49-F238E27FC236}">
              <a16:creationId xmlns:a16="http://schemas.microsoft.com/office/drawing/2014/main" id="{00000000-0008-0000-0B00-000013000000}"/>
            </a:ext>
          </a:extLst>
        </xdr:cNvPr>
        <xdr:cNvSpPr/>
      </xdr:nvSpPr>
      <xdr:spPr>
        <a:xfrm>
          <a:off x="3297240" y="12628080"/>
          <a:ext cx="9749520" cy="622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444500</xdr:colOff>
      <xdr:row>1</xdr:row>
      <xdr:rowOff>12700</xdr:rowOff>
    </xdr:from>
    <xdr:to>
      <xdr:col>0</xdr:col>
      <xdr:colOff>1543685</xdr:colOff>
      <xdr:row>2</xdr:row>
      <xdr:rowOff>131121</xdr:rowOff>
    </xdr:to>
    <xdr:pic>
      <xdr:nvPicPr>
        <xdr:cNvPr id="5" name="Imag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177800"/>
          <a:ext cx="1089660" cy="5807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161985</xdr:colOff>
      <xdr:row>6</xdr:row>
      <xdr:rowOff>152280</xdr:rowOff>
    </xdr:from>
    <xdr:to>
      <xdr:col>0</xdr:col>
      <xdr:colOff>2225415</xdr:colOff>
      <xdr:row>16</xdr:row>
      <xdr:rowOff>21724</xdr:rowOff>
    </xdr:to>
    <xdr:sp macro="" textlink="">
      <xdr:nvSpPr>
        <xdr:cNvPr id="11" name="CustomShape 1">
          <a:extLst>
            <a:ext uri="{FF2B5EF4-FFF2-40B4-BE49-F238E27FC236}">
              <a16:creationId xmlns:a16="http://schemas.microsoft.com/office/drawing/2014/main" id="{00000000-0008-0000-0C00-00000B000000}"/>
            </a:ext>
          </a:extLst>
        </xdr:cNvPr>
        <xdr:cNvSpPr/>
      </xdr:nvSpPr>
      <xdr:spPr>
        <a:xfrm>
          <a:off x="161985" y="2257305"/>
          <a:ext cx="2052000" cy="25597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chaque désignation en emplois et ressources</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Le plan de financement de l'entreprise prend en compte l'ensemble des investissements nommés dans la feuille "données éco"</a:t>
          </a:r>
          <a:endParaRPr lang="fr-FR" sz="1100" b="0" strike="noStrike" spc="-1">
            <a:latin typeface="Times New Roman"/>
          </a:endParaRPr>
        </a:p>
      </xdr:txBody>
    </xdr:sp>
    <xdr:clientData/>
  </xdr:twoCellAnchor>
  <xdr:twoCellAnchor editAs="oneCell">
    <xdr:from>
      <xdr:col>1</xdr:col>
      <xdr:colOff>0</xdr:colOff>
      <xdr:row>50</xdr:row>
      <xdr:rowOff>0</xdr:rowOff>
    </xdr:from>
    <xdr:to>
      <xdr:col>5</xdr:col>
      <xdr:colOff>1181100</xdr:colOff>
      <xdr:row>53</xdr:row>
      <xdr:rowOff>113761</xdr:rowOff>
    </xdr:to>
    <xdr:sp macro="" textlink="">
      <xdr:nvSpPr>
        <xdr:cNvPr id="12" name="CustomShape 1">
          <a:extLst>
            <a:ext uri="{FF2B5EF4-FFF2-40B4-BE49-F238E27FC236}">
              <a16:creationId xmlns:a16="http://schemas.microsoft.com/office/drawing/2014/main" id="{00000000-0008-0000-0C00-00000C000000}"/>
            </a:ext>
          </a:extLst>
        </xdr:cNvPr>
        <xdr:cNvSpPr/>
      </xdr:nvSpPr>
      <xdr:spPr>
        <a:xfrm>
          <a:off x="2343150" y="11439525"/>
          <a:ext cx="10067925" cy="62811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0</xdr:col>
      <xdr:colOff>295275</xdr:colOff>
      <xdr:row>0</xdr:row>
      <xdr:rowOff>161925</xdr:rowOff>
    </xdr:from>
    <xdr:to>
      <xdr:col>0</xdr:col>
      <xdr:colOff>1388745</xdr:colOff>
      <xdr:row>1</xdr:row>
      <xdr:rowOff>475926</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161925"/>
          <a:ext cx="1089660" cy="5807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0</xdr:colOff>
      <xdr:row>53</xdr:row>
      <xdr:rowOff>0</xdr:rowOff>
    </xdr:from>
    <xdr:to>
      <xdr:col>13</xdr:col>
      <xdr:colOff>1010070</xdr:colOff>
      <xdr:row>56</xdr:row>
      <xdr:rowOff>94410</xdr:rowOff>
    </xdr:to>
    <xdr:sp macro="" textlink="">
      <xdr:nvSpPr>
        <xdr:cNvPr id="13" name="CustomShape 1">
          <a:extLst>
            <a:ext uri="{FF2B5EF4-FFF2-40B4-BE49-F238E27FC236}">
              <a16:creationId xmlns:a16="http://schemas.microsoft.com/office/drawing/2014/main" id="{00000000-0008-0000-0D00-00000D000000}"/>
            </a:ext>
          </a:extLst>
        </xdr:cNvPr>
        <xdr:cNvSpPr/>
      </xdr:nvSpPr>
      <xdr:spPr>
        <a:xfrm>
          <a:off x="886320" y="12010680"/>
          <a:ext cx="9732960" cy="6087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2</xdr:col>
      <xdr:colOff>266700</xdr:colOff>
      <xdr:row>31</xdr:row>
      <xdr:rowOff>12700</xdr:rowOff>
    </xdr:from>
    <xdr:to>
      <xdr:col>6</xdr:col>
      <xdr:colOff>1158780</xdr:colOff>
      <xdr:row>34</xdr:row>
      <xdr:rowOff>16605</xdr:rowOff>
    </xdr:to>
    <xdr:sp macro="" textlink="">
      <xdr:nvSpPr>
        <xdr:cNvPr id="14" name="CustomShape 1">
          <a:extLst>
            <a:ext uri="{FF2B5EF4-FFF2-40B4-BE49-F238E27FC236}">
              <a16:creationId xmlns:a16="http://schemas.microsoft.com/office/drawing/2014/main" id="{00000000-0008-0000-0D00-00000E000000}"/>
            </a:ext>
          </a:extLst>
        </xdr:cNvPr>
        <xdr:cNvSpPr/>
      </xdr:nvSpPr>
      <xdr:spPr>
        <a:xfrm>
          <a:off x="2819400" y="7785100"/>
          <a:ext cx="9502680" cy="6039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600" b="1" strike="noStrike" spc="-1">
              <a:solidFill>
                <a:srgbClr val="000000"/>
              </a:solidFill>
              <a:latin typeface="Calibri"/>
            </a:rPr>
            <a:t>ACTIF </a:t>
          </a:r>
          <a:r>
            <a:rPr lang="fr-FR" sz="1600" b="0" strike="noStrike" spc="-1">
              <a:solidFill>
                <a:srgbClr val="000000"/>
              </a:solidFill>
              <a:latin typeface="Calibri"/>
            </a:rPr>
            <a:t>et </a:t>
          </a:r>
          <a:r>
            <a:rPr lang="fr-FR" sz="1600" b="1" strike="noStrike" spc="-1">
              <a:solidFill>
                <a:srgbClr val="000000"/>
              </a:solidFill>
              <a:latin typeface="Calibri"/>
            </a:rPr>
            <a:t>PASSIF</a:t>
          </a:r>
          <a:r>
            <a:rPr lang="fr-FR" sz="1600" b="0" strike="noStrike" spc="-1">
              <a:solidFill>
                <a:srgbClr val="000000"/>
              </a:solidFill>
              <a:latin typeface="Calibri"/>
            </a:rPr>
            <a:t> doivent être équilibrés</a:t>
          </a:r>
          <a:endParaRPr lang="fr-FR" sz="1600" b="0" strike="noStrike" spc="-1">
            <a:latin typeface="Times New Roman"/>
          </a:endParaRPr>
        </a:p>
      </xdr:txBody>
    </xdr:sp>
    <xdr:clientData/>
  </xdr:twoCellAnchor>
  <xdr:twoCellAnchor editAs="oneCell">
    <xdr:from>
      <xdr:col>3</xdr:col>
      <xdr:colOff>482600</xdr:colOff>
      <xdr:row>35</xdr:row>
      <xdr:rowOff>132580</xdr:rowOff>
    </xdr:from>
    <xdr:to>
      <xdr:col>5</xdr:col>
      <xdr:colOff>859940</xdr:colOff>
      <xdr:row>58</xdr:row>
      <xdr:rowOff>156125</xdr:rowOff>
    </xdr:to>
    <xdr:sp macro="" textlink="">
      <xdr:nvSpPr>
        <xdr:cNvPr id="15" name="CustomShape 1">
          <a:extLst>
            <a:ext uri="{FF2B5EF4-FFF2-40B4-BE49-F238E27FC236}">
              <a16:creationId xmlns:a16="http://schemas.microsoft.com/office/drawing/2014/main" id="{00000000-0008-0000-0D00-00000F000000}"/>
            </a:ext>
          </a:extLst>
        </xdr:cNvPr>
        <xdr:cNvSpPr/>
      </xdr:nvSpPr>
      <xdr:spPr>
        <a:xfrm>
          <a:off x="6515100" y="8705080"/>
          <a:ext cx="2020720" cy="430408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Le plan de financement personnel sert à identifier d'où vient les montants du:</a:t>
          </a:r>
          <a:endParaRPr lang="fr-FR" sz="1100" b="0" strike="noStrike" spc="-1">
            <a:latin typeface="Times New Roman"/>
          </a:endParaRPr>
        </a:p>
        <a:p>
          <a:pPr>
            <a:lnSpc>
              <a:spcPct val="100000"/>
            </a:lnSpc>
          </a:pPr>
          <a:r>
            <a:rPr lang="fr-FR" sz="1100" b="0" strike="noStrike" spc="-1">
              <a:solidFill>
                <a:srgbClr val="000000"/>
              </a:solidFill>
              <a:latin typeface="Calibri"/>
            </a:rPr>
            <a:t>- capital associé </a:t>
          </a:r>
          <a:endParaRPr lang="fr-FR" sz="1100" b="0" strike="noStrike" spc="-1">
            <a:latin typeface="Times New Roman"/>
          </a:endParaRPr>
        </a:p>
        <a:p>
          <a:pPr>
            <a:lnSpc>
              <a:spcPct val="100000"/>
            </a:lnSpc>
          </a:pPr>
          <a:r>
            <a:rPr lang="fr-FR" sz="1100" b="0" strike="noStrike" spc="-1">
              <a:solidFill>
                <a:srgbClr val="000000"/>
              </a:solidFill>
              <a:latin typeface="Calibri"/>
            </a:rPr>
            <a:t>- compte associé dans le plan de financement de l'entreprise </a:t>
          </a:r>
          <a:endParaRPr lang="fr-FR" sz="1100" b="0" strike="noStrike" spc="-1">
            <a:latin typeface="Times New Roman"/>
          </a:endParaRPr>
        </a:p>
      </xdr:txBody>
    </xdr:sp>
    <xdr:clientData/>
  </xdr:twoCellAnchor>
  <xdr:twoCellAnchor editAs="oneCell">
    <xdr:from>
      <xdr:col>14</xdr:col>
      <xdr:colOff>555120</xdr:colOff>
      <xdr:row>11</xdr:row>
      <xdr:rowOff>97920</xdr:rowOff>
    </xdr:from>
    <xdr:to>
      <xdr:col>14</xdr:col>
      <xdr:colOff>1653840</xdr:colOff>
      <xdr:row>12</xdr:row>
      <xdr:rowOff>58080</xdr:rowOff>
    </xdr:to>
    <xdr:sp macro="" textlink="">
      <xdr:nvSpPr>
        <xdr:cNvPr id="16" name="CustomShape 1">
          <a:extLst>
            <a:ext uri="{FF2B5EF4-FFF2-40B4-BE49-F238E27FC236}">
              <a16:creationId xmlns:a16="http://schemas.microsoft.com/office/drawing/2014/main" id="{00000000-0008-0000-0D00-000010000000}"/>
            </a:ext>
          </a:extLst>
        </xdr:cNvPr>
        <xdr:cNvSpPr/>
      </xdr:nvSpPr>
      <xdr:spPr>
        <a:xfrm>
          <a:off x="11422440" y="3873600"/>
          <a:ext cx="1098720" cy="142920"/>
        </a:xfrm>
        <a:prstGeom prst="leftArrow">
          <a:avLst>
            <a:gd name="adj1" fmla="val 50000"/>
            <a:gd name="adj2" fmla="val 50000"/>
          </a:avLst>
        </a:prstGeom>
        <a:noFill/>
        <a:ln>
          <a:noFill/>
        </a:ln>
      </xdr:spPr>
      <xdr:style>
        <a:lnRef idx="2">
          <a:schemeClr val="accent4">
            <a:shade val="50000"/>
          </a:schemeClr>
        </a:lnRef>
        <a:fillRef idx="1">
          <a:schemeClr val="accent4"/>
        </a:fillRef>
        <a:effectRef idx="0">
          <a:schemeClr val="accent4"/>
        </a:effectRef>
        <a:fontRef idx="minor"/>
      </xdr:style>
    </xdr:sp>
    <xdr:clientData/>
  </xdr:twoCellAnchor>
  <xdr:twoCellAnchor>
    <xdr:from>
      <xdr:col>5</xdr:col>
      <xdr:colOff>1713003</xdr:colOff>
      <xdr:row>42</xdr:row>
      <xdr:rowOff>183901</xdr:rowOff>
    </xdr:from>
    <xdr:to>
      <xdr:col>8</xdr:col>
      <xdr:colOff>491252</xdr:colOff>
      <xdr:row>58</xdr:row>
      <xdr:rowOff>122628</xdr:rowOff>
    </xdr:to>
    <xdr:sp macro="" textlink="">
      <xdr:nvSpPr>
        <xdr:cNvPr id="2" name="Flèche courbée vers le haut 1">
          <a:extLst>
            <a:ext uri="{FF2B5EF4-FFF2-40B4-BE49-F238E27FC236}">
              <a16:creationId xmlns:a16="http://schemas.microsoft.com/office/drawing/2014/main" id="{00000000-0008-0000-0D00-000002000000}"/>
            </a:ext>
          </a:extLst>
        </xdr:cNvPr>
        <xdr:cNvSpPr/>
      </xdr:nvSpPr>
      <xdr:spPr>
        <a:xfrm rot="790357">
          <a:off x="9396503" y="10115301"/>
          <a:ext cx="7084049" cy="2859727"/>
        </a:xfrm>
        <a:prstGeom prst="curvedUpArrow">
          <a:avLst>
            <a:gd name="adj1" fmla="val 25000"/>
            <a:gd name="adj2" fmla="val 31566"/>
            <a:gd name="adj3" fmla="val 23742"/>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editAs="oneCell">
    <xdr:from>
      <xdr:col>0</xdr:col>
      <xdr:colOff>477688</xdr:colOff>
      <xdr:row>0</xdr:row>
      <xdr:rowOff>190500</xdr:rowOff>
    </xdr:from>
    <xdr:to>
      <xdr:col>1</xdr:col>
      <xdr:colOff>1383030</xdr:colOff>
      <xdr:row>2</xdr:row>
      <xdr:rowOff>155564</xdr:rowOff>
    </xdr:to>
    <xdr:pic>
      <xdr:nvPicPr>
        <xdr:cNvPr id="7" name="Imag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7688" y="190500"/>
          <a:ext cx="1508592" cy="7746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287685</xdr:colOff>
      <xdr:row>9</xdr:row>
      <xdr:rowOff>57240</xdr:rowOff>
    </xdr:from>
    <xdr:to>
      <xdr:col>6</xdr:col>
      <xdr:colOff>591286</xdr:colOff>
      <xdr:row>101</xdr:row>
      <xdr:rowOff>21227</xdr:rowOff>
    </xdr:to>
    <xdr:sp macro="" textlink="">
      <xdr:nvSpPr>
        <xdr:cNvPr id="21" name="CustomShape 1">
          <a:extLst>
            <a:ext uri="{FF2B5EF4-FFF2-40B4-BE49-F238E27FC236}">
              <a16:creationId xmlns:a16="http://schemas.microsoft.com/office/drawing/2014/main" id="{00000000-0008-0000-0E00-000015000000}"/>
            </a:ext>
          </a:extLst>
        </xdr:cNvPr>
        <xdr:cNvSpPr/>
      </xdr:nvSpPr>
      <xdr:spPr>
        <a:xfrm>
          <a:off x="8822085" y="2365011"/>
          <a:ext cx="1083561" cy="23455903"/>
        </a:xfrm>
        <a:prstGeom prst="downArrow">
          <a:avLst>
            <a:gd name="adj1" fmla="val 50000"/>
            <a:gd name="adj2" fmla="val 50000"/>
          </a:avLst>
        </a:prstGeom>
        <a:ln/>
      </xdr:spPr>
      <xdr:style>
        <a:lnRef idx="2">
          <a:schemeClr val="accent3"/>
        </a:lnRef>
        <a:fillRef idx="1">
          <a:schemeClr val="lt1"/>
        </a:fillRef>
        <a:effectRef idx="0">
          <a:schemeClr val="accent3"/>
        </a:effectRef>
        <a:fontRef idx="minor">
          <a:schemeClr val="dk1"/>
        </a:fontRef>
      </xdr:style>
    </xdr:sp>
    <xdr:clientData/>
  </xdr:twoCellAnchor>
  <xdr:twoCellAnchor editAs="oneCell">
    <xdr:from>
      <xdr:col>0</xdr:col>
      <xdr:colOff>95250</xdr:colOff>
      <xdr:row>0</xdr:row>
      <xdr:rowOff>95250</xdr:rowOff>
    </xdr:from>
    <xdr:to>
      <xdr:col>0</xdr:col>
      <xdr:colOff>1196340</xdr:colOff>
      <xdr:row>2</xdr:row>
      <xdr:rowOff>18950</xdr:rowOff>
    </xdr:to>
    <xdr:pic>
      <xdr:nvPicPr>
        <xdr:cNvPr id="3" name="Imag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089660" cy="58070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95249</xdr:colOff>
      <xdr:row>10</xdr:row>
      <xdr:rowOff>133350</xdr:rowOff>
    </xdr:from>
    <xdr:to>
      <xdr:col>13</xdr:col>
      <xdr:colOff>5495925</xdr:colOff>
      <xdr:row>44</xdr:row>
      <xdr:rowOff>85725</xdr:rowOff>
    </xdr:to>
    <xdr:sp macro="" textlink="">
      <xdr:nvSpPr>
        <xdr:cNvPr id="2" name="CustomShape 1">
          <a:extLst>
            <a:ext uri="{FF2B5EF4-FFF2-40B4-BE49-F238E27FC236}">
              <a16:creationId xmlns:a16="http://schemas.microsoft.com/office/drawing/2014/main" id="{00000000-0008-0000-0F00-000002000000}"/>
            </a:ext>
          </a:extLst>
        </xdr:cNvPr>
        <xdr:cNvSpPr/>
      </xdr:nvSpPr>
      <xdr:spPr>
        <a:xfrm>
          <a:off x="11525249" y="2200275"/>
          <a:ext cx="5400676" cy="654367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lstStyle/>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activité </a:t>
          </a:r>
          <a:r>
            <a:rPr lang="fr-FR" sz="1100" b="0" strike="noStrike" spc="-1">
              <a:solidFill>
                <a:srgbClr val="000000"/>
              </a:solidFill>
              <a:latin typeface="Calibri"/>
            </a:rPr>
            <a:t>(liste déroulante)</a:t>
          </a:r>
          <a:endParaRPr lang="fr-FR" sz="1100" b="0" strike="noStrike" spc="-1">
            <a:latin typeface="Times New Roman"/>
          </a:endParaRPr>
        </a:p>
        <a:p>
          <a:pPr>
            <a:lnSpc>
              <a:spcPct val="100000"/>
            </a:lnSpc>
          </a:pPr>
          <a:endParaRPr lang="fr-FR"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a:solidFill>
                <a:schemeClr val="dk1"/>
              </a:solidFill>
              <a:effectLst/>
              <a:latin typeface="+mn-lt"/>
              <a:ea typeface="+mn-ea"/>
              <a:cs typeface="+mn-cs"/>
            </a:rPr>
            <a:t>Dans la  case </a:t>
          </a:r>
          <a:r>
            <a:rPr lang="fr-FR" sz="1100" b="1">
              <a:solidFill>
                <a:schemeClr val="dk1"/>
              </a:solidFill>
              <a:effectLst/>
              <a:latin typeface="+mn-lt"/>
              <a:ea typeface="+mn-ea"/>
              <a:cs typeface="+mn-cs"/>
            </a:rPr>
            <a:t>"Installé(e) depuis",  </a:t>
          </a:r>
          <a:r>
            <a:rPr lang="fr-FR" sz="1100" b="0">
              <a:solidFill>
                <a:schemeClr val="dk1"/>
              </a:solidFill>
              <a:effectLst/>
              <a:latin typeface="+mn-lt"/>
              <a:ea typeface="+mn-ea"/>
              <a:cs typeface="+mn-cs"/>
            </a:rPr>
            <a:t>vous indiquerez le numéro de l'année après votre installation afin de déterminer votre taux d'exonération </a:t>
          </a:r>
          <a:endParaRPr lang="fr-FR">
            <a:effectLst/>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Précisez votre </a:t>
          </a:r>
          <a:r>
            <a:rPr lang="fr-FR" sz="1100" b="1" strike="noStrike" spc="-1">
              <a:solidFill>
                <a:srgbClr val="000000"/>
              </a:solidFill>
              <a:latin typeface="Calibri"/>
            </a:rPr>
            <a:t>Revenu Professionnel estimé </a:t>
          </a:r>
          <a:r>
            <a:rPr lang="fr-FR" sz="1100" b="0" strike="noStrike" spc="-1">
              <a:solidFill>
                <a:srgbClr val="000000"/>
              </a:solidFill>
              <a:latin typeface="Calibri"/>
            </a:rPr>
            <a:t>dans la case RP:</a:t>
          </a:r>
          <a:endParaRPr lang="fr-FR" sz="1100" b="0" strike="noStrike" spc="-1">
            <a:latin typeface="Times New Roman"/>
          </a:endParaRPr>
        </a:p>
        <a:p>
          <a:pPr>
            <a:lnSpc>
              <a:spcPct val="100000"/>
            </a:lnSpc>
          </a:pPr>
          <a:r>
            <a:rPr lang="fr-FR" sz="1100" b="0" strike="noStrike" spc="-1">
              <a:solidFill>
                <a:srgbClr val="000000"/>
              </a:solidFill>
              <a:latin typeface="Calibri"/>
            </a:rPr>
            <a:t> </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bénéfice réel, c'est le résultat de votre exercice</a:t>
          </a:r>
          <a:endParaRPr lang="fr-FR" sz="1100" b="0" strike="noStrike" spc="-1">
            <a:latin typeface="Times New Roman"/>
          </a:endParaRPr>
        </a:p>
        <a:p>
          <a:pPr>
            <a:lnSpc>
              <a:spcPct val="100000"/>
            </a:lnSpc>
          </a:pPr>
          <a:r>
            <a:rPr lang="fr-FR" sz="1100" b="0" strike="noStrike" spc="-1">
              <a:solidFill>
                <a:srgbClr val="000000"/>
              </a:solidFill>
              <a:latin typeface="Calibri"/>
            </a:rPr>
            <a:t>- si vous êtes au  régime du micro BA le RP = Chiffre d'affaire HT x 0,13 </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a:lnSpc>
              <a:spcPct val="100000"/>
            </a:lnSpc>
          </a:pPr>
          <a:r>
            <a:rPr lang="fr-FR" sz="1100" b="0" strike="noStrike" spc="-1">
              <a:solidFill>
                <a:srgbClr val="000000"/>
              </a:solidFill>
              <a:latin typeface="Calibri"/>
            </a:rPr>
            <a:t>- </a:t>
          </a:r>
          <a:r>
            <a:rPr lang="fr-FR" sz="1100">
              <a:solidFill>
                <a:schemeClr val="dk1"/>
              </a:solidFill>
              <a:effectLst/>
              <a:latin typeface="+mn-lt"/>
              <a:ea typeface="+mn-ea"/>
              <a:cs typeface="+mn-cs"/>
            </a:rPr>
            <a:t>les cotisations payées N-1  sont à renseigner  à partir de l'année 2  (cellule J8) car elles permettent de déterminer le montant de la CSG et de la CRDS  </a:t>
          </a:r>
        </a:p>
        <a:p>
          <a:pPr>
            <a:lnSpc>
              <a:spcPct val="100000"/>
            </a:lnSpc>
          </a:pPr>
          <a:endParaRPr lang="fr-FR" sz="1100">
            <a:solidFill>
              <a:schemeClr val="dk1"/>
            </a:solidFill>
            <a:effectLst/>
            <a:latin typeface="+mn-lt"/>
            <a:ea typeface="+mn-ea"/>
            <a:cs typeface="+mn-cs"/>
          </a:endParaRPr>
        </a:p>
        <a:p>
          <a:pPr>
            <a:lnSpc>
              <a:spcPct val="100000"/>
            </a:lnSpc>
          </a:pPr>
          <a:endParaRPr lang="fr-FR"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a:solidFill>
                <a:schemeClr val="dk1"/>
              </a:solidFill>
              <a:effectLst/>
              <a:latin typeface="+mn-lt"/>
              <a:ea typeface="+mn-ea"/>
              <a:cs typeface="+mn-cs"/>
            </a:rPr>
            <a:t>- </a:t>
          </a:r>
          <a:r>
            <a:rPr lang="fr-FR" sz="1100">
              <a:solidFill>
                <a:schemeClr val="dk1"/>
              </a:solidFill>
              <a:effectLst/>
              <a:latin typeface="+mn-lt"/>
              <a:ea typeface="+mn-ea"/>
              <a:cs typeface="+mn-cs"/>
            </a:rPr>
            <a:t>les cellules L24 et L31 qui concernent les cotisations VALHOR et FMSE peuvent être  complétées en fonction de la production</a:t>
          </a:r>
        </a:p>
        <a:p>
          <a:pPr marL="0" marR="0" lvl="0" indent="0" defTabSz="914400" eaLnBrk="1" fontAlgn="auto" latinLnBrk="0" hangingPunct="1">
            <a:lnSpc>
              <a:spcPct val="100000"/>
            </a:lnSpc>
            <a:spcBef>
              <a:spcPts val="0"/>
            </a:spcBef>
            <a:spcAft>
              <a:spcPts val="0"/>
            </a:spcAft>
            <a:buClrTx/>
            <a:buSzTx/>
            <a:buFontTx/>
            <a:buNone/>
            <a:tabLst/>
            <a:defRPr/>
          </a:pPr>
          <a:endParaRPr lang="fr-FR" sz="1100">
            <a:solidFill>
              <a:schemeClr val="dk1"/>
            </a:solidFill>
            <a:effectLst/>
            <a:latin typeface="+mn-lt"/>
            <a:ea typeface="+mn-ea"/>
            <a:cs typeface="+mn-cs"/>
          </a:endParaRPr>
        </a:p>
        <a:p>
          <a:pPr>
            <a:lnSpc>
              <a:spcPct val="100000"/>
            </a:lnSpc>
          </a:pPr>
          <a:r>
            <a:rPr lang="fr-FR" sz="1100" b="0" strike="noStrike" spc="-1">
              <a:latin typeface="Times New Roman"/>
            </a:rPr>
            <a:t>- P</a:t>
          </a:r>
          <a:r>
            <a:rPr lang="fr-FR" sz="1100">
              <a:solidFill>
                <a:schemeClr val="dk1"/>
              </a:solidFill>
              <a:effectLst/>
              <a:latin typeface="+mn-lt"/>
              <a:ea typeface="+mn-ea"/>
              <a:cs typeface="+mn-cs"/>
            </a:rPr>
            <a:t>our les cotisants de solidarité il est prévu un calcul de votre cotisation en bas de page </a:t>
          </a:r>
        </a:p>
        <a:p>
          <a:pPr>
            <a:lnSpc>
              <a:spcPct val="100000"/>
            </a:lnSpc>
          </a:pPr>
          <a:endParaRPr lang="fr-FR" sz="1100">
            <a:solidFill>
              <a:schemeClr val="dk1"/>
            </a:solidFill>
            <a:effectLst/>
            <a:latin typeface="+mn-lt"/>
            <a:ea typeface="+mn-ea"/>
            <a:cs typeface="+mn-cs"/>
          </a:endParaRPr>
        </a:p>
        <a:p>
          <a:pPr>
            <a:lnSpc>
              <a:spcPct val="100000"/>
            </a:lnSpc>
          </a:pPr>
          <a:r>
            <a:rPr lang="fr-FR" sz="1100">
              <a:solidFill>
                <a:schemeClr val="dk1"/>
              </a:solidFill>
              <a:effectLst/>
              <a:latin typeface="+mn-lt"/>
              <a:ea typeface="+mn-ea"/>
              <a:cs typeface="+mn-cs"/>
            </a:rPr>
            <a:t>- Pour les bénéficiaires de l'aide ACCRE exonération totale   pendant les 12 premiers mois des cotisations   assurance maladie (AMEXA), Invalidité, IJ AMEXA, assurance vieillesse (AVA - AVI), et allocations</a:t>
          </a:r>
          <a:br>
            <a:rPr lang="fr-FR" sz="1100">
              <a:solidFill>
                <a:schemeClr val="dk1"/>
              </a:solidFill>
              <a:effectLst/>
              <a:latin typeface="+mn-lt"/>
              <a:ea typeface="+mn-ea"/>
              <a:cs typeface="+mn-cs"/>
            </a:rPr>
          </a:br>
          <a:r>
            <a:rPr lang="fr-FR" sz="1100">
              <a:solidFill>
                <a:schemeClr val="dk1"/>
              </a:solidFill>
              <a:effectLst/>
              <a:latin typeface="+mn-lt"/>
              <a:ea typeface="+mn-ea"/>
              <a:cs typeface="+mn-cs"/>
            </a:rPr>
            <a:t>familiales (AF) si le revenu est inférieur à 75% du PASS soit 34776€. attention cette exonération peut être à cheval sur 2 années civiles, il faut donc reprendre les calculs manuellement  au prorata pour une approche précise.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Attention ce tableau ne tient pas compte de l'assiette forfaitaire d'installation (AFI), car elle sera régularisée après connaissance du RP</a:t>
          </a:r>
        </a:p>
        <a:p>
          <a:pPr>
            <a:lnSpc>
              <a:spcPct val="100000"/>
            </a:lnSpc>
          </a:pPr>
          <a:endParaRPr lang="fr-FR" sz="1100" b="0" strike="noStrike" spc="-1">
            <a:solidFill>
              <a:srgbClr val="000000"/>
            </a:solidFill>
            <a:latin typeface="Calibri"/>
          </a:endParaRPr>
        </a:p>
        <a:p>
          <a:pPr>
            <a:lnSpc>
              <a:spcPct val="100000"/>
            </a:lnSpc>
          </a:pPr>
          <a:endParaRPr lang="fr-FR"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Rappel:  </a:t>
          </a:r>
          <a:r>
            <a:rPr lang="fr-FR" sz="1100">
              <a:solidFill>
                <a:schemeClr val="dk1"/>
              </a:solidFill>
              <a:effectLst/>
              <a:latin typeface="+mn-lt"/>
              <a:ea typeface="+mn-ea"/>
              <a:cs typeface="+mn-cs"/>
            </a:rPr>
            <a:t>les cotisations MSA ne sont dues  pour l'année que si l’exploitant est installé au 1er janvier</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549494</xdr:rowOff>
    </xdr:to>
    <xdr:sp macro="" textlink="">
      <xdr:nvSpPr>
        <xdr:cNvPr id="23" name="CustomShape 1">
          <a:extLst>
            <a:ext uri="{FF2B5EF4-FFF2-40B4-BE49-F238E27FC236}">
              <a16:creationId xmlns:a16="http://schemas.microsoft.com/office/drawing/2014/main" id="{00000000-0008-0000-1000-000017000000}"/>
            </a:ext>
          </a:extLst>
        </xdr:cNvPr>
        <xdr:cNvSpPr/>
      </xdr:nvSpPr>
      <xdr:spPr>
        <a:xfrm>
          <a:off x="160798" y="1066787"/>
          <a:ext cx="2052000" cy="1201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134640</xdr:rowOff>
    </xdr:to>
    <xdr:sp macro="" textlink="">
      <xdr:nvSpPr>
        <xdr:cNvPr id="24" name="CustomShape 1">
          <a:extLst>
            <a:ext uri="{FF2B5EF4-FFF2-40B4-BE49-F238E27FC236}">
              <a16:creationId xmlns:a16="http://schemas.microsoft.com/office/drawing/2014/main" id="{00000000-0008-0000-1000-000018000000}"/>
            </a:ext>
          </a:extLst>
        </xdr:cNvPr>
        <xdr:cNvSpPr/>
      </xdr:nvSpPr>
      <xdr:spPr>
        <a:xfrm>
          <a:off x="160785" y="2650120"/>
          <a:ext cx="2052000" cy="23105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85</xdr:row>
      <xdr:rowOff>330201</xdr:rowOff>
    </xdr:from>
    <xdr:to>
      <xdr:col>0</xdr:col>
      <xdr:colOff>2187456</xdr:colOff>
      <xdr:row>91</xdr:row>
      <xdr:rowOff>57689</xdr:rowOff>
    </xdr:to>
    <xdr:sp macro="" textlink="">
      <xdr:nvSpPr>
        <xdr:cNvPr id="25" name="CustomShape 1">
          <a:extLst>
            <a:ext uri="{FF2B5EF4-FFF2-40B4-BE49-F238E27FC236}">
              <a16:creationId xmlns:a16="http://schemas.microsoft.com/office/drawing/2014/main" id="{00000000-0008-0000-1000-000019000000}"/>
            </a:ext>
          </a:extLst>
        </xdr:cNvPr>
        <xdr:cNvSpPr/>
      </xdr:nvSpPr>
      <xdr:spPr>
        <a:xfrm>
          <a:off x="135456" y="15400868"/>
          <a:ext cx="2052000" cy="111686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91</xdr:row>
      <xdr:rowOff>118440</xdr:rowOff>
    </xdr:from>
    <xdr:to>
      <xdr:col>0</xdr:col>
      <xdr:colOff>2187363</xdr:colOff>
      <xdr:row>97</xdr:row>
      <xdr:rowOff>57573</xdr:rowOff>
    </xdr:to>
    <xdr:sp macro="" textlink="">
      <xdr:nvSpPr>
        <xdr:cNvPr id="26" name="CustomShape 1">
          <a:extLst>
            <a:ext uri="{FF2B5EF4-FFF2-40B4-BE49-F238E27FC236}">
              <a16:creationId xmlns:a16="http://schemas.microsoft.com/office/drawing/2014/main" id="{00000000-0008-0000-1000-00001A000000}"/>
            </a:ext>
          </a:extLst>
        </xdr:cNvPr>
        <xdr:cNvSpPr/>
      </xdr:nvSpPr>
      <xdr:spPr>
        <a:xfrm>
          <a:off x="135363" y="16586107"/>
          <a:ext cx="2052000" cy="108382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97</xdr:row>
      <xdr:rowOff>118440</xdr:rowOff>
    </xdr:from>
    <xdr:to>
      <xdr:col>0</xdr:col>
      <xdr:colOff>2188329</xdr:colOff>
      <xdr:row>102</xdr:row>
      <xdr:rowOff>55517</xdr:rowOff>
    </xdr:to>
    <xdr:sp macro="" textlink="">
      <xdr:nvSpPr>
        <xdr:cNvPr id="27" name="CustomShape 1">
          <a:extLst>
            <a:ext uri="{FF2B5EF4-FFF2-40B4-BE49-F238E27FC236}">
              <a16:creationId xmlns:a16="http://schemas.microsoft.com/office/drawing/2014/main" id="{00000000-0008-0000-1000-00001B000000}"/>
            </a:ext>
          </a:extLst>
        </xdr:cNvPr>
        <xdr:cNvSpPr/>
      </xdr:nvSpPr>
      <xdr:spPr>
        <a:xfrm>
          <a:off x="143949" y="17746040"/>
          <a:ext cx="2052000" cy="91370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1469813</xdr:colOff>
      <xdr:row>3</xdr:row>
      <xdr:rowOff>3276</xdr:rowOff>
    </xdr:to>
    <xdr:pic>
      <xdr:nvPicPr>
        <xdr:cNvPr id="7" name="Imag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2533" y="50801"/>
          <a:ext cx="1089660" cy="58070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160798</xdr:colOff>
      <xdr:row>5</xdr:row>
      <xdr:rowOff>84654</xdr:rowOff>
    </xdr:from>
    <xdr:to>
      <xdr:col>0</xdr:col>
      <xdr:colOff>2212798</xdr:colOff>
      <xdr:row>9</xdr:row>
      <xdr:rowOff>553304</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162703" y="1067634"/>
          <a:ext cx="2050095" cy="119064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050" b="1" strike="noStrike" spc="-1">
              <a:solidFill>
                <a:srgbClr val="000000"/>
              </a:solidFill>
              <a:latin typeface="Calibri"/>
            </a:rPr>
            <a:t>E7</a:t>
          </a:r>
          <a:r>
            <a:rPr lang="fr-FR" sz="1050" b="0" strike="noStrike" spc="-1">
              <a:solidFill>
                <a:srgbClr val="000000"/>
              </a:solidFill>
              <a:latin typeface="Calibri"/>
            </a:rPr>
            <a:t>: Nombre total d'unité produite sur l'atelier étudié </a:t>
          </a:r>
          <a:endParaRPr lang="fr-FR" sz="1050" b="0" strike="noStrike" spc="-1">
            <a:latin typeface="Times New Roman"/>
          </a:endParaRPr>
        </a:p>
        <a:p>
          <a:pPr>
            <a:lnSpc>
              <a:spcPct val="100000"/>
            </a:lnSpc>
          </a:pPr>
          <a:r>
            <a:rPr lang="fr-FR" sz="1050" b="1" strike="noStrike" spc="-1">
              <a:solidFill>
                <a:srgbClr val="000000"/>
              </a:solidFill>
              <a:latin typeface="Calibri"/>
            </a:rPr>
            <a:t>F7: </a:t>
          </a:r>
          <a:r>
            <a:rPr lang="fr-FR" sz="1050" b="0" strike="noStrike" spc="-1">
              <a:solidFill>
                <a:srgbClr val="000000"/>
              </a:solidFill>
              <a:latin typeface="Calibri"/>
            </a:rPr>
            <a:t>menu déroulant</a:t>
          </a:r>
          <a:endParaRPr lang="fr-FR" sz="1050" b="0" strike="noStrike" spc="-1">
            <a:latin typeface="Times New Roman"/>
          </a:endParaRPr>
        </a:p>
        <a:p>
          <a:pPr>
            <a:lnSpc>
              <a:spcPct val="100000"/>
            </a:lnSpc>
          </a:pPr>
          <a:r>
            <a:rPr lang="fr-FR" sz="1050" b="1" strike="noStrike" spc="-1">
              <a:solidFill>
                <a:srgbClr val="000000"/>
              </a:solidFill>
              <a:latin typeface="Calibri"/>
            </a:rPr>
            <a:t>E8</a:t>
          </a:r>
          <a:r>
            <a:rPr lang="fr-FR" sz="1050" b="0" strike="noStrike" spc="-1">
              <a:solidFill>
                <a:srgbClr val="000000"/>
              </a:solidFill>
              <a:latin typeface="Calibri"/>
            </a:rPr>
            <a:t>: prix de la commercialisation de l'unité renseigné en E7</a:t>
          </a:r>
          <a:endParaRPr lang="fr-FR" sz="1050" b="0" strike="noStrike" spc="-1">
            <a:latin typeface="Times New Roman"/>
          </a:endParaRPr>
        </a:p>
        <a:p>
          <a:pPr>
            <a:lnSpc>
              <a:spcPct val="100000"/>
            </a:lnSpc>
          </a:pPr>
          <a:endParaRPr lang="fr-FR" sz="1050" b="0" strike="noStrike" spc="-1">
            <a:latin typeface="Times New Roman"/>
          </a:endParaRPr>
        </a:p>
      </xdr:txBody>
    </xdr:sp>
    <xdr:clientData/>
  </xdr:twoCellAnchor>
  <xdr:twoCellAnchor editAs="oneCell">
    <xdr:from>
      <xdr:col>0</xdr:col>
      <xdr:colOff>160785</xdr:colOff>
      <xdr:row>11</xdr:row>
      <xdr:rowOff>160920</xdr:rowOff>
    </xdr:from>
    <xdr:to>
      <xdr:col>0</xdr:col>
      <xdr:colOff>2212785</xdr:colOff>
      <xdr:row>23</xdr:row>
      <xdr:rowOff>130830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162690" y="2639325"/>
          <a:ext cx="2050095" cy="2368305"/>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Charges opérationnelles et de structure: </a:t>
          </a:r>
          <a:endParaRPr lang="fr-FR" sz="1100" b="0" strike="noStrike" spc="-1">
            <a:latin typeface="Times New Roman"/>
          </a:endParaRPr>
        </a:p>
        <a:p>
          <a:pPr>
            <a:lnSpc>
              <a:spcPct val="100000"/>
            </a:lnSpc>
          </a:pPr>
          <a:r>
            <a:rPr lang="fr-FR" sz="1100" b="0" strike="noStrike" spc="-1">
              <a:solidFill>
                <a:srgbClr val="000000"/>
              </a:solidFill>
              <a:latin typeface="Calibri"/>
            </a:rPr>
            <a:t>noter le montant total pour chaque charges  en veillant à bien prendre en compte la production de ce produit  uniquement</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0" strike="noStrike" spc="-1">
              <a:solidFill>
                <a:srgbClr val="000000"/>
              </a:solidFill>
              <a:latin typeface="Calibri"/>
            </a:rPr>
            <a:t>&gt; si besoin faire au préalable une clé de répartition des charges par produit</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135456</xdr:colOff>
      <xdr:row>84</xdr:row>
      <xdr:rowOff>330201</xdr:rowOff>
    </xdr:from>
    <xdr:to>
      <xdr:col>0</xdr:col>
      <xdr:colOff>2191266</xdr:colOff>
      <xdr:row>90</xdr:row>
      <xdr:rowOff>53878</xdr:rowOff>
    </xdr:to>
    <xdr:sp macro="" textlink="">
      <xdr:nvSpPr>
        <xdr:cNvPr id="4" name="CustomShape 1">
          <a:extLst>
            <a:ext uri="{FF2B5EF4-FFF2-40B4-BE49-F238E27FC236}">
              <a16:creationId xmlns:a16="http://schemas.microsoft.com/office/drawing/2014/main" id="{00000000-0008-0000-1100-000004000000}"/>
            </a:ext>
          </a:extLst>
        </xdr:cNvPr>
        <xdr:cNvSpPr/>
      </xdr:nvSpPr>
      <xdr:spPr>
        <a:xfrm>
          <a:off x="131646" y="17480916"/>
          <a:ext cx="2059620" cy="1137187"/>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F78: </a:t>
          </a:r>
          <a:r>
            <a:rPr lang="fr-FR" sz="1100" b="0" strike="noStrike" spc="-1">
              <a:solidFill>
                <a:srgbClr val="000000"/>
              </a:solidFill>
              <a:latin typeface="Calibri"/>
            </a:rPr>
            <a:t>Nombre d'heure  de travail annuel réalisées par le ou les exploitants  pour la réalisation de ce produit</a:t>
          </a:r>
          <a:endParaRPr lang="fr-FR" sz="1100" b="0" strike="noStrike" spc="-1">
            <a:latin typeface="Times New Roman"/>
          </a:endParaRPr>
        </a:p>
        <a:p>
          <a:pPr>
            <a:lnSpc>
              <a:spcPct val="100000"/>
            </a:lnSpc>
          </a:pPr>
          <a:r>
            <a:rPr lang="fr-FR" sz="1100" b="1" strike="noStrike" spc="-1">
              <a:solidFill>
                <a:srgbClr val="000000"/>
              </a:solidFill>
              <a:latin typeface="Calibri"/>
            </a:rPr>
            <a:t>F79: </a:t>
          </a:r>
          <a:r>
            <a:rPr lang="fr-FR" sz="1100" b="0" strike="noStrike" spc="-1">
              <a:solidFill>
                <a:srgbClr val="000000"/>
              </a:solidFill>
              <a:latin typeface="Calibri"/>
            </a:rPr>
            <a:t>Estimation cout horaire de l'heure de travail </a:t>
          </a:r>
          <a:endParaRPr lang="fr-FR" sz="1100" b="0" strike="noStrike" spc="-1">
            <a:latin typeface="Times New Roman"/>
          </a:endParaRPr>
        </a:p>
      </xdr:txBody>
    </xdr:sp>
    <xdr:clientData/>
  </xdr:twoCellAnchor>
  <xdr:twoCellAnchor editAs="oneCell">
    <xdr:from>
      <xdr:col>0</xdr:col>
      <xdr:colOff>135363</xdr:colOff>
      <xdr:row>90</xdr:row>
      <xdr:rowOff>118440</xdr:rowOff>
    </xdr:from>
    <xdr:to>
      <xdr:col>0</xdr:col>
      <xdr:colOff>2191173</xdr:colOff>
      <xdr:row>96</xdr:row>
      <xdr:rowOff>53764</xdr:rowOff>
    </xdr:to>
    <xdr:sp macro="" textlink="">
      <xdr:nvSpPr>
        <xdr:cNvPr id="5" name="CustomShape 1">
          <a:extLst>
            <a:ext uri="{FF2B5EF4-FFF2-40B4-BE49-F238E27FC236}">
              <a16:creationId xmlns:a16="http://schemas.microsoft.com/office/drawing/2014/main" id="{00000000-0008-0000-1100-000005000000}"/>
            </a:ext>
          </a:extLst>
        </xdr:cNvPr>
        <xdr:cNvSpPr/>
      </xdr:nvSpPr>
      <xdr:spPr>
        <a:xfrm>
          <a:off x="131553" y="18684570"/>
          <a:ext cx="2059620" cy="110499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F83</a:t>
          </a:r>
          <a:r>
            <a:rPr lang="fr-FR" sz="1100" b="0" strike="noStrike" spc="-1">
              <a:solidFill>
                <a:srgbClr val="000000"/>
              </a:solidFill>
              <a:latin typeface="Calibri"/>
            </a:rPr>
            <a:t>: Montant des capitaux propres au bilan OU capital social + Comptes associés si société</a:t>
          </a:r>
          <a:endParaRPr lang="fr-FR" sz="1100" b="0" strike="noStrike" spc="-1">
            <a:latin typeface="Times New Roman"/>
          </a:endParaRPr>
        </a:p>
        <a:p>
          <a:pPr>
            <a:lnSpc>
              <a:spcPts val="1199"/>
            </a:lnSpc>
          </a:pPr>
          <a:r>
            <a:rPr lang="fr-FR" sz="1100" b="1" strike="noStrike" spc="-1">
              <a:solidFill>
                <a:srgbClr val="000000"/>
              </a:solidFill>
              <a:latin typeface="Calibri"/>
            </a:rPr>
            <a:t>F84</a:t>
          </a:r>
          <a:r>
            <a:rPr lang="fr-FR" sz="1100" b="0" strike="noStrike" spc="-1">
              <a:solidFill>
                <a:srgbClr val="000000"/>
              </a:solidFill>
              <a:latin typeface="Calibri"/>
            </a:rPr>
            <a:t>: taux auquel vous pourriez placer  vos capitaux </a:t>
          </a:r>
          <a:endParaRPr lang="fr-FR" sz="1100" b="0" strike="noStrike" spc="-1">
            <a:latin typeface="Times New Roman"/>
          </a:endParaRPr>
        </a:p>
      </xdr:txBody>
    </xdr:sp>
    <xdr:clientData/>
  </xdr:twoCellAnchor>
  <xdr:twoCellAnchor editAs="oneCell">
    <xdr:from>
      <xdr:col>0</xdr:col>
      <xdr:colOff>143949</xdr:colOff>
      <xdr:row>96</xdr:row>
      <xdr:rowOff>118440</xdr:rowOff>
    </xdr:from>
    <xdr:to>
      <xdr:col>0</xdr:col>
      <xdr:colOff>2192139</xdr:colOff>
      <xdr:row>101</xdr:row>
      <xdr:rowOff>59327</xdr:rowOff>
    </xdr:to>
    <xdr:sp macro="" textlink="">
      <xdr:nvSpPr>
        <xdr:cNvPr id="6" name="CustomShape 1">
          <a:extLst>
            <a:ext uri="{FF2B5EF4-FFF2-40B4-BE49-F238E27FC236}">
              <a16:creationId xmlns:a16="http://schemas.microsoft.com/office/drawing/2014/main" id="{00000000-0008-0000-1100-000006000000}"/>
            </a:ext>
          </a:extLst>
        </xdr:cNvPr>
        <xdr:cNvSpPr/>
      </xdr:nvSpPr>
      <xdr:spPr>
        <a:xfrm>
          <a:off x="142044" y="19856145"/>
          <a:ext cx="2050095" cy="91053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1" strike="noStrike" spc="-1">
              <a:solidFill>
                <a:srgbClr val="000000"/>
              </a:solidFill>
              <a:latin typeface="Calibri"/>
            </a:rPr>
            <a:t>F88</a:t>
          </a:r>
          <a:r>
            <a:rPr lang="fr-FR" sz="1100" b="0" strike="noStrike" spc="-1">
              <a:solidFill>
                <a:srgbClr val="000000"/>
              </a:solidFill>
              <a:latin typeface="Calibri"/>
            </a:rPr>
            <a:t>: identification du foncier utile à la fabrication du produit dans le cadre d'une entreprise individuelle</a:t>
          </a:r>
          <a:endParaRPr lang="fr-FR" sz="1100" b="0" strike="noStrike" spc="-1">
            <a:latin typeface="Times New Roman"/>
          </a:endParaRPr>
        </a:p>
      </xdr:txBody>
    </xdr:sp>
    <xdr:clientData/>
  </xdr:twoCellAnchor>
  <xdr:twoCellAnchor editAs="oneCell">
    <xdr:from>
      <xdr:col>0</xdr:col>
      <xdr:colOff>372533</xdr:colOff>
      <xdr:row>0</xdr:row>
      <xdr:rowOff>50801</xdr:rowOff>
    </xdr:from>
    <xdr:to>
      <xdr:col>0</xdr:col>
      <xdr:colOff>1466003</xdr:colOff>
      <xdr:row>3</xdr:row>
      <xdr:rowOff>3276</xdr:rowOff>
    </xdr:to>
    <xdr:pic>
      <xdr:nvPicPr>
        <xdr:cNvPr id="7" name="Imag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628" y="54611"/>
          <a:ext cx="1095375" cy="5868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xdr:col>
      <xdr:colOff>205741</xdr:colOff>
      <xdr:row>3</xdr:row>
      <xdr:rowOff>87591</xdr:rowOff>
    </xdr:from>
    <xdr:ext cx="7007859" cy="4706659"/>
    <xdr:sp macro="" textlink="">
      <xdr:nvSpPr>
        <xdr:cNvPr id="2" name="CustomShape 1">
          <a:extLst>
            <a:ext uri="{FF2B5EF4-FFF2-40B4-BE49-F238E27FC236}">
              <a16:creationId xmlns:a16="http://schemas.microsoft.com/office/drawing/2014/main" id="{00000000-0008-0000-1200-000002000000}"/>
            </a:ext>
          </a:extLst>
        </xdr:cNvPr>
        <xdr:cNvSpPr/>
      </xdr:nvSpPr>
      <xdr:spPr>
        <a:xfrm>
          <a:off x="929641" y="582891"/>
          <a:ext cx="7007859" cy="4706659"/>
        </a:xfrm>
        <a:prstGeom prst="roundRect">
          <a:avLst>
            <a:gd name="adj" fmla="val 16667"/>
          </a:avLst>
        </a:prstGeom>
        <a:solidFill>
          <a:srgbClr val="ABCCD5"/>
        </a:solidFill>
        <a:ln w="19050">
          <a:solidFill>
            <a:schemeClr val="accent3"/>
          </a:solidFill>
        </a:ln>
        <a:effectLst>
          <a:outerShdw blurRad="40000" dist="20000" dir="5400000" rotWithShape="0">
            <a:srgbClr val="000000">
              <a:alpha val="38000"/>
            </a:srgbClr>
          </a:outerShdw>
        </a:effectLst>
      </xdr:spPr>
      <xdr:style>
        <a:lnRef idx="1">
          <a:schemeClr val="accent4"/>
        </a:lnRef>
        <a:fillRef idx="2">
          <a:schemeClr val="accent4"/>
        </a:fillRef>
        <a:effectRef idx="1">
          <a:schemeClr val="accent4"/>
        </a:effectRef>
        <a:fontRef idx="minor"/>
      </xdr:style>
      <xdr:txBody>
        <a:bodyPr vertOverflow="clip" horzOverflow="clip" wrap="square" lIns="90000" tIns="45000" rIns="90000" bIns="45000" anchor="ctr" anchorCtr="0">
          <a:noAutofit/>
        </a:bodyPr>
        <a:lstStyle/>
        <a:p>
          <a:pPr>
            <a:lnSpc>
              <a:spcPct val="100000"/>
            </a:lnSpc>
          </a:pPr>
          <a:r>
            <a:rPr lang="fr-FR" sz="1200" b="0" strike="noStrike" spc="-1">
              <a:solidFill>
                <a:sysClr val="windowText" lastClr="000000"/>
              </a:solidFill>
              <a:latin typeface="Calibri"/>
            </a:rPr>
            <a:t>Les feuilles suivantes vous aideront</a:t>
          </a:r>
          <a:r>
            <a:rPr lang="fr-FR" sz="1200" b="0" strike="noStrike" spc="-1" baseline="0">
              <a:solidFill>
                <a:sysClr val="windowText" lastClr="000000"/>
              </a:solidFill>
              <a:latin typeface="Calibri"/>
            </a:rPr>
            <a:t> à effectuer le budget prévisionnel de trésorerie (BPT) depuis l'année de création ou de reprise jusqu'à l'année de croisière. </a:t>
          </a:r>
          <a:endParaRPr lang="fr-FR" sz="1200" b="0" strike="noStrike" spc="-1">
            <a:solidFill>
              <a:sysClr val="windowText" lastClr="000000"/>
            </a:solidFill>
            <a:latin typeface="Times New Roman"/>
          </a:endParaRPr>
        </a:p>
        <a:p>
          <a:pPr>
            <a:lnSpc>
              <a:spcPct val="100000"/>
            </a:lnSpc>
          </a:pPr>
          <a:endParaRPr lang="fr-FR" sz="1200" b="0" strike="noStrike" spc="-1">
            <a:solidFill>
              <a:sysClr val="windowText" lastClr="000000"/>
            </a:solidFill>
            <a:latin typeface="Calibri"/>
          </a:endParaRP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Pour</a:t>
          </a:r>
          <a:r>
            <a:rPr lang="fr-FR" sz="1200" b="0" strike="noStrike" spc="-1" baseline="0">
              <a:solidFill>
                <a:sysClr val="windowText" lastClr="000000"/>
              </a:solidFill>
              <a:latin typeface="Calibri"/>
            </a:rPr>
            <a:t> toutes les feuilles: </a:t>
          </a:r>
        </a:p>
        <a:p>
          <a:pPr>
            <a:lnSpc>
              <a:spcPct val="100000"/>
            </a:lnSpc>
          </a:pPr>
          <a:r>
            <a:rPr lang="fr-FR" sz="1200" b="0" strike="noStrike" spc="-1" baseline="0">
              <a:solidFill>
                <a:sysClr val="windowText" lastClr="000000"/>
              </a:solidFill>
              <a:latin typeface="Calibri"/>
            </a:rPr>
            <a:t>- La colonne D correspond au rappel issu de la deuille "données éco"(feuilles des dépenses et recettes pour l'année en cours)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Calibri"/>
            </a:rPr>
            <a:t>Feuille BP-N: </a:t>
          </a:r>
        </a:p>
        <a:p>
          <a:pPr>
            <a:lnSpc>
              <a:spcPct val="100000"/>
            </a:lnSpc>
          </a:pPr>
          <a:r>
            <a:rPr lang="fr-FR" sz="1200" b="0" strike="noStrike" spc="-1">
              <a:solidFill>
                <a:sysClr val="windowText" lastClr="000000"/>
              </a:solidFill>
              <a:latin typeface="Calibri"/>
            </a:rPr>
            <a:t>- </a:t>
          </a:r>
          <a:r>
            <a:rPr lang="fr-FR" sz="1200" b="1" strike="noStrike" spc="-1">
              <a:solidFill>
                <a:sysClr val="windowText" lastClr="000000"/>
              </a:solidFill>
              <a:latin typeface="Calibri"/>
            </a:rPr>
            <a:t>Veiller à bien renseigner la case G6</a:t>
          </a:r>
          <a:r>
            <a:rPr lang="fr-FR" sz="1200" b="0" strike="noStrike" spc="-1">
              <a:solidFill>
                <a:sysClr val="windowText" lastClr="000000"/>
              </a:solidFill>
              <a:latin typeface="Calibri"/>
            </a:rPr>
            <a:t> correspondant</a:t>
          </a:r>
          <a:r>
            <a:rPr lang="fr-FR" sz="1200" b="0" strike="noStrike" spc="-1" baseline="0">
              <a:solidFill>
                <a:sysClr val="windowText" lastClr="000000"/>
              </a:solidFill>
              <a:latin typeface="Calibri"/>
            </a:rPr>
            <a:t> au disponible bancaire que vous trouez à l'actif du bilan d'ouverture  ou plan de financement si l'ensemble des investissements est réalisé en année 1. </a:t>
          </a:r>
        </a:p>
        <a:p>
          <a:pPr>
            <a:lnSpc>
              <a:spcPct val="100000"/>
            </a:lnSpc>
          </a:pPr>
          <a:endParaRPr lang="fr-FR" sz="1200" b="0" strike="noStrike" spc="-1">
            <a:solidFill>
              <a:sysClr val="windowText" lastClr="000000"/>
            </a:solidFill>
            <a:latin typeface="Calibri"/>
          </a:endParaRPr>
        </a:p>
        <a:p>
          <a:pPr>
            <a:lnSpc>
              <a:spcPct val="100000"/>
            </a:lnSpc>
          </a:pPr>
          <a:r>
            <a:rPr lang="fr-FR" sz="1200" b="0" strike="noStrike" spc="-1">
              <a:solidFill>
                <a:sysClr val="windowText" lastClr="000000"/>
              </a:solidFill>
              <a:latin typeface="Times New Roman"/>
            </a:rPr>
            <a:t>-Veiller</a:t>
          </a:r>
          <a:r>
            <a:rPr lang="fr-FR" sz="1200" b="0" strike="noStrike" spc="-1" baseline="0">
              <a:solidFill>
                <a:sysClr val="windowText" lastClr="000000"/>
              </a:solidFill>
              <a:latin typeface="Times New Roman"/>
            </a:rPr>
            <a:t> à choisir votre </a:t>
          </a:r>
          <a:r>
            <a:rPr lang="fr-FR" sz="1200" b="1" strike="noStrike" spc="-1" baseline="0">
              <a:solidFill>
                <a:sysClr val="windowText" lastClr="000000"/>
              </a:solidFill>
              <a:latin typeface="Times New Roman"/>
            </a:rPr>
            <a:t>mode de remboursement TVA dans la case C116 </a:t>
          </a:r>
          <a:r>
            <a:rPr lang="fr-FR" sz="1200" b="0" strike="noStrike" spc="-1" baseline="0">
              <a:solidFill>
                <a:sysClr val="windowText" lastClr="000000"/>
              </a:solidFill>
              <a:latin typeface="Times New Roman"/>
            </a:rPr>
            <a:t>de chaque feuille du BPT </a:t>
          </a:r>
        </a:p>
        <a:p>
          <a:pPr>
            <a:lnSpc>
              <a:spcPct val="100000"/>
            </a:lnSpc>
          </a:pPr>
          <a:endParaRPr lang="fr-FR" sz="1200" b="0" strike="noStrike" spc="-1">
            <a:solidFill>
              <a:sysClr val="windowText" lastClr="000000"/>
            </a:solidFill>
            <a:latin typeface="Times New Roman"/>
          </a:endParaRPr>
        </a:p>
      </xdr:txBody>
    </xdr:sp>
    <xdr:clientData/>
  </xdr:oneCellAnchor>
  <xdr:twoCellAnchor editAs="oneCell">
    <xdr:from>
      <xdr:col>0</xdr:col>
      <xdr:colOff>0</xdr:colOff>
      <xdr:row>0</xdr:row>
      <xdr:rowOff>0</xdr:rowOff>
    </xdr:from>
    <xdr:to>
      <xdr:col>1</xdr:col>
      <xdr:colOff>365760</xdr:colOff>
      <xdr:row>3</xdr:row>
      <xdr:rowOff>77781</xdr:rowOff>
    </xdr:to>
    <xdr:pic>
      <xdr:nvPicPr>
        <xdr:cNvPr id="3" name="Imag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9660" cy="580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172650</xdr:colOff>
      <xdr:row>6</xdr:row>
      <xdr:rowOff>9360</xdr:rowOff>
    </xdr:from>
    <xdr:to>
      <xdr:col>0</xdr:col>
      <xdr:colOff>2187285</xdr:colOff>
      <xdr:row>12</xdr:row>
      <xdr:rowOff>212444</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72650" y="1816389"/>
          <a:ext cx="2008920" cy="154774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0" strike="noStrike" spc="-1">
              <a:solidFill>
                <a:srgbClr val="000000"/>
              </a:solidFill>
              <a:latin typeface="Calibri"/>
            </a:rPr>
            <a:t>Intégrer pour chaque atelier les objectifs attendus en année de croisière</a:t>
          </a:r>
          <a:endParaRPr lang="fr-FR" sz="1100" b="0" strike="noStrike" spc="-1">
            <a:latin typeface="Times New Roman"/>
          </a:endParaRPr>
        </a:p>
      </xdr:txBody>
    </xdr:sp>
    <xdr:clientData/>
  </xdr:twoCellAnchor>
  <xdr:twoCellAnchor editAs="oneCell">
    <xdr:from>
      <xdr:col>0</xdr:col>
      <xdr:colOff>163290</xdr:colOff>
      <xdr:row>26</xdr:row>
      <xdr:rowOff>228600</xdr:rowOff>
    </xdr:from>
    <xdr:to>
      <xdr:col>0</xdr:col>
      <xdr:colOff>2172210</xdr:colOff>
      <xdr:row>34</xdr:row>
      <xdr:rowOff>132478</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163290" y="4463143"/>
          <a:ext cx="2008920" cy="152585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ts val="1100"/>
            </a:lnSpc>
          </a:pPr>
          <a:r>
            <a:rPr lang="fr-FR" sz="1100" b="0" strike="noStrike" spc="-1">
              <a:solidFill>
                <a:srgbClr val="000000"/>
              </a:solidFill>
              <a:latin typeface="Calibri"/>
            </a:rPr>
            <a:t>Intégrer pour chaque atelier et pour chaque année, l'évolution des rendements attendus. </a:t>
          </a:r>
          <a:endParaRPr lang="fr-FR" sz="1100" b="0" strike="noStrike" spc="-1">
            <a:latin typeface="Times New Roman"/>
          </a:endParaRPr>
        </a:p>
      </xdr:txBody>
    </xdr:sp>
    <xdr:clientData/>
  </xdr:twoCellAnchor>
  <xdr:twoCellAnchor editAs="oneCell">
    <xdr:from>
      <xdr:col>0</xdr:col>
      <xdr:colOff>304800</xdr:colOff>
      <xdr:row>0</xdr:row>
      <xdr:rowOff>87085</xdr:rowOff>
    </xdr:from>
    <xdr:to>
      <xdr:col>0</xdr:col>
      <xdr:colOff>1386840</xdr:colOff>
      <xdr:row>2</xdr:row>
      <xdr:rowOff>18750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87085"/>
          <a:ext cx="1089660" cy="5807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 y="99060"/>
          <a:ext cx="1089660" cy="58070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1386840</xdr:colOff>
      <xdr:row>2</xdr:row>
      <xdr:rowOff>77781</xdr:rowOff>
    </xdr:to>
    <xdr:pic>
      <xdr:nvPicPr>
        <xdr:cNvPr id="2" name="Imag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4900" cy="59213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289560</xdr:colOff>
      <xdr:row>0</xdr:row>
      <xdr:rowOff>99060</xdr:rowOff>
    </xdr:from>
    <xdr:to>
      <xdr:col>0</xdr:col>
      <xdr:colOff>1390650</xdr:colOff>
      <xdr:row>2</xdr:row>
      <xdr:rowOff>77781</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101090" cy="59213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6</xdr:col>
      <xdr:colOff>8965</xdr:colOff>
      <xdr:row>15</xdr:row>
      <xdr:rowOff>125506</xdr:rowOff>
    </xdr:from>
    <xdr:to>
      <xdr:col>25</xdr:col>
      <xdr:colOff>1345</xdr:colOff>
      <xdr:row>46</xdr:row>
      <xdr:rowOff>110266</xdr:rowOff>
    </xdr:to>
    <xdr:graphicFrame macro="">
      <xdr:nvGraphicFramePr>
        <xdr:cNvPr id="2" name="Graphique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209822</xdr:colOff>
      <xdr:row>54</xdr:row>
      <xdr:rowOff>136072</xdr:rowOff>
    </xdr:from>
    <xdr:to>
      <xdr:col>0</xdr:col>
      <xdr:colOff>2225584</xdr:colOff>
      <xdr:row>60</xdr:row>
      <xdr:rowOff>94708</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209822" y="8858251"/>
          <a:ext cx="2008142" cy="102244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gn="ctr">
            <a:lnSpc>
              <a:spcPct val="100000"/>
            </a:lnSpc>
          </a:pPr>
          <a:r>
            <a:rPr lang="fr-FR" sz="1100" b="1" i="1" strike="noStrike" spc="-1">
              <a:solidFill>
                <a:srgbClr val="000000"/>
              </a:solidFill>
              <a:latin typeface="Calibri"/>
            </a:rPr>
            <a:t>Si besoin pour rajouter des charges en fonction de vos divers ateliers </a:t>
          </a:r>
          <a:endParaRPr lang="fr-FR" sz="1100" b="0" strike="noStrike" spc="-1">
            <a:latin typeface="Times New Roman"/>
          </a:endParaRPr>
        </a:p>
      </xdr:txBody>
    </xdr:sp>
    <xdr:clientData/>
  </xdr:twoCellAnchor>
  <xdr:twoCellAnchor editAs="oneCell">
    <xdr:from>
      <xdr:col>0</xdr:col>
      <xdr:colOff>227063</xdr:colOff>
      <xdr:row>7</xdr:row>
      <xdr:rowOff>177035</xdr:rowOff>
    </xdr:from>
    <xdr:to>
      <xdr:col>0</xdr:col>
      <xdr:colOff>2269538</xdr:colOff>
      <xdr:row>21</xdr:row>
      <xdr:rowOff>136332</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227063" y="2415410"/>
          <a:ext cx="2052000" cy="261042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produit:</a:t>
          </a:r>
          <a:endParaRPr lang="fr-FR" sz="1100" b="0" strike="noStrike" spc="-1">
            <a:latin typeface="Times New Roman"/>
          </a:endParaRPr>
        </a:p>
        <a:p>
          <a:pPr>
            <a:lnSpc>
              <a:spcPct val="100000"/>
            </a:lnSpc>
          </a:pPr>
          <a:r>
            <a:rPr lang="fr-FR" sz="1100" b="0" strike="noStrike" spc="-1">
              <a:solidFill>
                <a:srgbClr val="000000"/>
              </a:solidFill>
              <a:latin typeface="Calibri"/>
            </a:rPr>
            <a:t> - le prix de vente unitaire HT </a:t>
          </a:r>
          <a:endParaRPr lang="fr-FR" sz="1100" b="0" strike="noStrike" spc="-1">
            <a:latin typeface="Times New Roman"/>
          </a:endParaRPr>
        </a:p>
        <a:p>
          <a:pPr>
            <a:lnSpc>
              <a:spcPct val="100000"/>
            </a:lnSpc>
          </a:pPr>
          <a:r>
            <a:rPr lang="fr-FR" sz="1100" b="0" strike="noStrike" spc="-1">
              <a:solidFill>
                <a:srgbClr val="000000"/>
              </a:solidFill>
              <a:latin typeface="Calibri"/>
            </a:rPr>
            <a:t>- le taux TVA</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Produit 10</a:t>
          </a:r>
          <a:r>
            <a:rPr lang="fr-FR" sz="1100" b="0" strike="noStrike" spc="-1">
              <a:solidFill>
                <a:srgbClr val="000000"/>
              </a:solidFill>
              <a:latin typeface="Calibri"/>
            </a:rPr>
            <a:t>: cession interne: par exemple la vente de fruits vers atelier de transformation.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0" strike="noStrike" spc="-1">
              <a:solidFill>
                <a:srgbClr val="000000"/>
              </a:solidFill>
              <a:latin typeface="Calibri"/>
            </a:rPr>
            <a:t>L'autoconsommation et cession  internes n'ont pas de TVA</a:t>
          </a:r>
          <a:endParaRPr lang="fr-FR" sz="1100" b="0" strike="noStrike" spc="-1">
            <a:latin typeface="Times New Roman"/>
          </a:endParaRPr>
        </a:p>
      </xdr:txBody>
    </xdr:sp>
    <xdr:clientData/>
  </xdr:twoCellAnchor>
  <xdr:twoCellAnchor editAs="oneCell">
    <xdr:from>
      <xdr:col>0</xdr:col>
      <xdr:colOff>195948</xdr:colOff>
      <xdr:row>39</xdr:row>
      <xdr:rowOff>0</xdr:rowOff>
    </xdr:from>
    <xdr:to>
      <xdr:col>0</xdr:col>
      <xdr:colOff>2247948</xdr:colOff>
      <xdr:row>53</xdr:row>
      <xdr:rowOff>129959</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195948" y="6052457"/>
          <a:ext cx="2052000" cy="256836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r>
            <a:rPr lang="fr-FR" sz="1100" b="1" strike="noStrike" spc="-1">
              <a:solidFill>
                <a:srgbClr val="000000"/>
              </a:solidFill>
              <a:latin typeface="Calibri"/>
            </a:rPr>
            <a:t>Cessions internes: </a:t>
          </a:r>
          <a:r>
            <a:rPr lang="fr-FR" sz="1100" b="0" strike="noStrike" spc="-1">
              <a:solidFill>
                <a:srgbClr val="000000"/>
              </a:solidFill>
              <a:latin typeface="Calibri"/>
            </a:rPr>
            <a:t>plusieurs lignes ont été inclues si plusieurs cessions internes dans l'entreprise (ex: céréale  pour atelier de transfo et céréal e pour  alimentation animaux) </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editAs="oneCell">
    <xdr:from>
      <xdr:col>0</xdr:col>
      <xdr:colOff>206748</xdr:colOff>
      <xdr:row>69</xdr:row>
      <xdr:rowOff>108720</xdr:rowOff>
    </xdr:from>
    <xdr:to>
      <xdr:col>0</xdr:col>
      <xdr:colOff>2264463</xdr:colOff>
      <xdr:row>84</xdr:row>
      <xdr:rowOff>56821</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206748" y="10341291"/>
          <a:ext cx="2052000" cy="2568292"/>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pour chaque charge:</a:t>
          </a:r>
          <a:endParaRPr lang="fr-FR" sz="1100" b="0" strike="noStrike" spc="-1">
            <a:latin typeface="Times New Roman"/>
          </a:endParaRPr>
        </a:p>
        <a:p>
          <a:pPr>
            <a:lnSpc>
              <a:spcPct val="100000"/>
            </a:lnSpc>
          </a:pPr>
          <a:r>
            <a:rPr lang="fr-FR" sz="1100" b="0" strike="noStrike" spc="-1">
              <a:solidFill>
                <a:srgbClr val="000000"/>
              </a:solidFill>
              <a:latin typeface="Calibri"/>
            </a:rPr>
            <a:t>- le taux de TVA  </a:t>
          </a:r>
          <a:endParaRPr lang="fr-FR" sz="1100" b="0" strike="noStrike" spc="-1">
            <a:latin typeface="Times New Roman"/>
          </a:endParaRPr>
        </a:p>
        <a:p>
          <a:pPr>
            <a:lnSpc>
              <a:spcPct val="100000"/>
            </a:lnSpc>
          </a:pPr>
          <a:r>
            <a:rPr lang="fr-FR" sz="1100" b="0" strike="noStrike" spc="-1">
              <a:solidFill>
                <a:srgbClr val="000000"/>
              </a:solidFill>
              <a:latin typeface="Calibri"/>
            </a:rPr>
            <a:t>- montant HT </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MSA exploitant: </a:t>
          </a:r>
          <a:r>
            <a:rPr lang="fr-FR" sz="1100" b="0" strike="noStrike" spc="-1">
              <a:solidFill>
                <a:srgbClr val="000000"/>
              </a:solidFill>
              <a:latin typeface="Calibri"/>
            </a:rPr>
            <a:t>se reporter à la feuille MSA en année de croisière </a:t>
          </a:r>
          <a:endParaRPr lang="fr-FR" sz="1100" b="0" strike="noStrike" spc="-1">
            <a:latin typeface="Times New Roman"/>
          </a:endParaRPr>
        </a:p>
        <a:p>
          <a:pPr algn="ctr">
            <a:lnSpc>
              <a:spcPts val="1400"/>
            </a:lnSpc>
          </a:pPr>
          <a:endParaRPr lang="fr-FR" sz="1100" b="0" strike="noStrike" spc="-1">
            <a:latin typeface="Times New Roman"/>
          </a:endParaRPr>
        </a:p>
      </xdr:txBody>
    </xdr:sp>
    <xdr:clientData/>
  </xdr:twoCellAnchor>
  <xdr:twoCellAnchor editAs="oneCell">
    <xdr:from>
      <xdr:col>0</xdr:col>
      <xdr:colOff>266700</xdr:colOff>
      <xdr:row>99</xdr:row>
      <xdr:rowOff>285171</xdr:rowOff>
    </xdr:from>
    <xdr:to>
      <xdr:col>0</xdr:col>
      <xdr:colOff>2266095</xdr:colOff>
      <xdr:row>113</xdr:row>
      <xdr:rowOff>130759</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266700" y="16069457"/>
          <a:ext cx="2012730" cy="2592053"/>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dans chaque tableau et donc par année vos prévisions d'investissement</a:t>
          </a:r>
          <a:endParaRPr lang="fr-FR" sz="1100" b="0" strike="noStrike" spc="-1">
            <a:latin typeface="Times New Roman"/>
          </a:endParaRPr>
        </a:p>
        <a:p>
          <a:pPr>
            <a:lnSpc>
              <a:spcPct val="100000"/>
            </a:lnSpc>
          </a:pPr>
          <a:endParaRPr lang="fr-FR" sz="1100" b="0" strike="noStrike" spc="-1">
            <a:latin typeface="Times New Roman"/>
          </a:endParaRPr>
        </a:p>
        <a:p>
          <a:pPr>
            <a:lnSpc>
              <a:spcPts val="1199"/>
            </a:lnSpc>
          </a:pPr>
          <a:r>
            <a:rPr lang="fr-FR" sz="1100" b="1" strike="noStrike" spc="-1">
              <a:solidFill>
                <a:srgbClr val="000000"/>
              </a:solidFill>
              <a:latin typeface="Calibri"/>
            </a:rPr>
            <a:t>foncier</a:t>
          </a:r>
          <a:r>
            <a:rPr lang="fr-FR" sz="1100" b="0" strike="noStrike" spc="-1">
              <a:solidFill>
                <a:srgbClr val="000000"/>
              </a:solidFill>
              <a:latin typeface="Calibri"/>
            </a:rPr>
            <a:t>: jamais de TVA pour l'achat d'un foncier</a:t>
          </a:r>
          <a:endParaRPr lang="fr-FR" sz="1100" b="0" strike="noStrike" spc="-1">
            <a:latin typeface="Times New Roman"/>
          </a:endParaRPr>
        </a:p>
        <a:p>
          <a:pPr algn="ctr">
            <a:lnSpc>
              <a:spcPct val="100000"/>
            </a:lnSpc>
          </a:pPr>
          <a:endParaRPr lang="fr-FR" sz="1100" b="0" strike="noStrike" spc="-1">
            <a:latin typeface="Times New Roman"/>
          </a:endParaRPr>
        </a:p>
        <a:p>
          <a:pPr algn="ctr">
            <a:lnSpc>
              <a:spcPts val="1199"/>
            </a:lnSpc>
          </a:pPr>
          <a:endParaRPr lang="fr-FR" sz="1100" b="0" strike="noStrike" spc="-1">
            <a:latin typeface="Times New Roman"/>
          </a:endParaRPr>
        </a:p>
      </xdr:txBody>
    </xdr:sp>
    <xdr:clientData/>
  </xdr:twoCellAnchor>
  <xdr:twoCellAnchor editAs="oneCell">
    <xdr:from>
      <xdr:col>0</xdr:col>
      <xdr:colOff>166255</xdr:colOff>
      <xdr:row>227</xdr:row>
      <xdr:rowOff>190995</xdr:rowOff>
    </xdr:from>
    <xdr:to>
      <xdr:col>0</xdr:col>
      <xdr:colOff>2169460</xdr:colOff>
      <xdr:row>248</xdr:row>
      <xdr:rowOff>1660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166255" y="42184122"/>
          <a:ext cx="2003205" cy="3870481"/>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99"/>
            </a:lnSpc>
          </a:pPr>
          <a:r>
            <a:rPr lang="fr-FR" sz="1100" b="0" strike="noStrike" spc="-1">
              <a:solidFill>
                <a:srgbClr val="000000"/>
              </a:solidFill>
              <a:latin typeface="Calibri"/>
            </a:rPr>
            <a:t>Intégrer dans chaque tableau vos différentes prévisions  .</a:t>
          </a:r>
          <a:endParaRPr lang="fr-FR" sz="1100" b="0" strike="noStrike" spc="-1">
            <a:latin typeface="Times New Roman"/>
          </a:endParaRPr>
        </a:p>
        <a:p>
          <a:pPr algn="ctr">
            <a:lnSpc>
              <a:spcPts val="1100"/>
            </a:lnSpc>
          </a:pPr>
          <a:endParaRPr lang="fr-FR" sz="1100" b="0" strike="noStrike" spc="-1">
            <a:latin typeface="Times New Roman"/>
          </a:endParaRPr>
        </a:p>
        <a:p>
          <a:pPr algn="ctr">
            <a:lnSpc>
              <a:spcPts val="1100"/>
            </a:lnSpc>
          </a:pPr>
          <a:endParaRPr lang="fr-FR" sz="1100" b="0" strike="noStrike" spc="-1">
            <a:latin typeface="Times New Roman"/>
          </a:endParaRPr>
        </a:p>
      </xdr:txBody>
    </xdr:sp>
    <xdr:clientData/>
  </xdr:twoCellAnchor>
  <xdr:twoCellAnchor editAs="oneCell">
    <xdr:from>
      <xdr:col>0</xdr:col>
      <xdr:colOff>381000</xdr:colOff>
      <xdr:row>0</xdr:row>
      <xdr:rowOff>152400</xdr:rowOff>
    </xdr:from>
    <xdr:to>
      <xdr:col>0</xdr:col>
      <xdr:colOff>1463040</xdr:colOff>
      <xdr:row>2</xdr:row>
      <xdr:rowOff>94110</xdr:rowOff>
    </xdr:to>
    <xdr:pic>
      <xdr:nvPicPr>
        <xdr:cNvPr id="9" name="Imag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52400"/>
          <a:ext cx="1089660" cy="5807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144235</xdr:colOff>
      <xdr:row>11</xdr:row>
      <xdr:rowOff>1360</xdr:rowOff>
    </xdr:from>
    <xdr:to>
      <xdr:col>0</xdr:col>
      <xdr:colOff>2188615</xdr:colOff>
      <xdr:row>25</xdr:row>
      <xdr:rowOff>161147</xdr:rowOff>
    </xdr:to>
    <xdr:sp macro="" textlink="">
      <xdr:nvSpPr>
        <xdr:cNvPr id="20" name="CustomShape 1">
          <a:extLst>
            <a:ext uri="{FF2B5EF4-FFF2-40B4-BE49-F238E27FC236}">
              <a16:creationId xmlns:a16="http://schemas.microsoft.com/office/drawing/2014/main" id="{00000000-0008-0000-0300-000014000000}"/>
            </a:ext>
          </a:extLst>
        </xdr:cNvPr>
        <xdr:cNvSpPr/>
      </xdr:nvSpPr>
      <xdr:spPr>
        <a:xfrm>
          <a:off x="144235" y="2868385"/>
          <a:ext cx="2052000" cy="2560564"/>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 les montants pour les produits et charges opérationnelles</a:t>
          </a:r>
          <a:r>
            <a:rPr lang="fr-FR" sz="1100" b="0" strike="noStrike" spc="-1" baseline="0">
              <a:solidFill>
                <a:srgbClr val="000000"/>
              </a:solidFill>
              <a:latin typeface="Calibri"/>
            </a:rPr>
            <a:t> pour l'ensemble de l'entreprise </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400-000002000000}"/>
            </a:ext>
          </a:extLst>
        </xdr:cNvPr>
        <xdr:cNvSpPr/>
      </xdr:nvSpPr>
      <xdr:spPr>
        <a:xfrm>
          <a:off x="201385" y="3020785"/>
          <a:ext cx="1970315" cy="237989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089660" cy="5807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6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201385</xdr:colOff>
      <xdr:row>11</xdr:row>
      <xdr:rowOff>153760</xdr:rowOff>
    </xdr:from>
    <xdr:to>
      <xdr:col>0</xdr:col>
      <xdr:colOff>2171700</xdr:colOff>
      <xdr:row>25</xdr:row>
      <xdr:rowOff>129540</xdr:rowOff>
    </xdr:to>
    <xdr:sp macro="" textlink="">
      <xdr:nvSpPr>
        <xdr:cNvPr id="2" name="CustomShape 1">
          <a:extLst>
            <a:ext uri="{FF2B5EF4-FFF2-40B4-BE49-F238E27FC236}">
              <a16:creationId xmlns:a16="http://schemas.microsoft.com/office/drawing/2014/main" id="{00000000-0008-0000-0700-000002000000}"/>
            </a:ext>
          </a:extLst>
        </xdr:cNvPr>
        <xdr:cNvSpPr/>
      </xdr:nvSpPr>
      <xdr:spPr>
        <a:xfrm>
          <a:off x="201385" y="3003640"/>
          <a:ext cx="1970315" cy="2429420"/>
        </a:xfrm>
        <a:prstGeom prst="roundRect">
          <a:avLst>
            <a:gd name="adj" fmla="val 16667"/>
          </a:avLst>
        </a:prstGeom>
        <a:ln/>
        <a:effectLst>
          <a:outerShdw blurRad="50800" dist="38100" algn="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ct val="100000"/>
            </a:lnSpc>
          </a:pPr>
          <a:r>
            <a:rPr lang="fr-FR" sz="1100" b="0" strike="noStrike" spc="-1">
              <a:solidFill>
                <a:srgbClr val="000000"/>
              </a:solidFill>
              <a:latin typeface="Calibri"/>
            </a:rPr>
            <a:t>Intégrer</a:t>
          </a:r>
          <a:r>
            <a:rPr lang="fr-FR" sz="1100" b="0" strike="noStrike" spc="-1" baseline="0">
              <a:solidFill>
                <a:srgbClr val="000000"/>
              </a:solidFill>
              <a:latin typeface="Calibri"/>
            </a:rPr>
            <a:t> </a:t>
          </a:r>
          <a:r>
            <a:rPr lang="fr-FR" sz="1100" b="0" strike="noStrike" spc="-1">
              <a:solidFill>
                <a:srgbClr val="000000"/>
              </a:solidFill>
              <a:latin typeface="Calibri"/>
            </a:rPr>
            <a:t>les montants pour les produits et charges opérationnelles.</a:t>
          </a:r>
          <a:r>
            <a:rPr lang="fr-FR" sz="1100" b="0" strike="noStrike" spc="-1" baseline="0">
              <a:solidFill>
                <a:srgbClr val="000000"/>
              </a:solidFill>
              <a:latin typeface="Calibri"/>
            </a:rPr>
            <a:t> pour un atelier. </a:t>
          </a: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editAs="oneCell">
    <xdr:from>
      <xdr:col>0</xdr:col>
      <xdr:colOff>400050</xdr:colOff>
      <xdr:row>0</xdr:row>
      <xdr:rowOff>152400</xdr:rowOff>
    </xdr:from>
    <xdr:to>
      <xdr:col>0</xdr:col>
      <xdr:colOff>1504950</xdr:colOff>
      <xdr:row>2</xdr:row>
      <xdr:rowOff>20631</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152400"/>
          <a:ext cx="1104900" cy="5921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184976</xdr:colOff>
      <xdr:row>9</xdr:row>
      <xdr:rowOff>21754</xdr:rowOff>
    </xdr:from>
    <xdr:to>
      <xdr:col>0</xdr:col>
      <xdr:colOff>2092036</xdr:colOff>
      <xdr:row>20</xdr:row>
      <xdr:rowOff>193963</xdr:rowOff>
    </xdr:to>
    <xdr:sp macro="" textlink="">
      <xdr:nvSpPr>
        <xdr:cNvPr id="9" name="CustomShape 1">
          <a:extLst>
            <a:ext uri="{FF2B5EF4-FFF2-40B4-BE49-F238E27FC236}">
              <a16:creationId xmlns:a16="http://schemas.microsoft.com/office/drawing/2014/main" id="{00000000-0008-0000-0800-000009000000}"/>
            </a:ext>
          </a:extLst>
        </xdr:cNvPr>
        <xdr:cNvSpPr/>
      </xdr:nvSpPr>
      <xdr:spPr>
        <a:xfrm>
          <a:off x="184976" y="2515572"/>
          <a:ext cx="1907060" cy="29154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Intégrer les reprises d'emprunts dans le cadre d'une intégration de société ou association</a:t>
          </a:r>
        </a:p>
        <a:p>
          <a:pPr>
            <a:lnSpc>
              <a:spcPts val="1100"/>
            </a:lnSpc>
          </a:pPr>
          <a:r>
            <a:rPr lang="fr-FR" sz="1200" b="0" strike="noStrike" spc="-1">
              <a:solidFill>
                <a:srgbClr val="000000"/>
              </a:solidFill>
              <a:latin typeface="Calibri"/>
            </a:rPr>
            <a:t>Intégrere dans les</a:t>
          </a:r>
          <a:r>
            <a:rPr lang="fr-FR" sz="1200" b="0" strike="noStrike" spc="-1" baseline="0">
              <a:solidFill>
                <a:srgbClr val="000000"/>
              </a:solidFill>
              <a:latin typeface="Calibri"/>
            </a:rPr>
            <a:t> cellules C8 à C17, l'année de création d'emprunt. </a:t>
          </a:r>
          <a:endParaRPr lang="fr-FR" sz="1200" b="0" strike="noStrike" spc="-1">
            <a:latin typeface="Times New Roman"/>
          </a:endParaRPr>
        </a:p>
      </xdr:txBody>
    </xdr:sp>
    <xdr:clientData/>
  </xdr:twoCellAnchor>
  <xdr:twoCellAnchor editAs="oneCell">
    <xdr:from>
      <xdr:col>0</xdr:col>
      <xdr:colOff>315686</xdr:colOff>
      <xdr:row>0</xdr:row>
      <xdr:rowOff>97971</xdr:rowOff>
    </xdr:from>
    <xdr:to>
      <xdr:col>0</xdr:col>
      <xdr:colOff>1393916</xdr:colOff>
      <xdr:row>2</xdr:row>
      <xdr:rowOff>54921</xdr:rowOff>
    </xdr:to>
    <xdr:pic>
      <xdr:nvPicPr>
        <xdr:cNvPr id="3" name="Imag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6" y="97971"/>
          <a:ext cx="1089660" cy="580701"/>
        </a:xfrm>
        <a:prstGeom prst="rect">
          <a:avLst/>
        </a:prstGeom>
      </xdr:spPr>
    </xdr:pic>
    <xdr:clientData/>
  </xdr:twoCellAnchor>
  <xdr:twoCellAnchor editAs="oneCell">
    <xdr:from>
      <xdr:col>0</xdr:col>
      <xdr:colOff>190500</xdr:colOff>
      <xdr:row>36</xdr:row>
      <xdr:rowOff>173182</xdr:rowOff>
    </xdr:from>
    <xdr:to>
      <xdr:col>0</xdr:col>
      <xdr:colOff>2114705</xdr:colOff>
      <xdr:row>48</xdr:row>
      <xdr:rowOff>93411</xdr:rowOff>
    </xdr:to>
    <xdr:sp macro="" textlink="">
      <xdr:nvSpPr>
        <xdr:cNvPr id="4" name="CustomShape 1">
          <a:extLst>
            <a:ext uri="{FF2B5EF4-FFF2-40B4-BE49-F238E27FC236}">
              <a16:creationId xmlns:a16="http://schemas.microsoft.com/office/drawing/2014/main" id="{00000000-0008-0000-0800-000004000000}"/>
            </a:ext>
          </a:extLst>
        </xdr:cNvPr>
        <xdr:cNvSpPr/>
      </xdr:nvSpPr>
      <xdr:spPr>
        <a:xfrm>
          <a:off x="190500" y="5818909"/>
          <a:ext cx="1910870" cy="2839209"/>
        </a:xfrm>
        <a:prstGeom prst="roundRect">
          <a:avLst>
            <a:gd name="adj" fmla="val 16667"/>
          </a:avLst>
        </a:prstGeom>
        <a:ln/>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lIns="90000" tIns="45000" rIns="90000" bIns="45000" anchor="ctr"/>
        <a:lstStyle/>
        <a:p>
          <a:pPr>
            <a:lnSpc>
              <a:spcPts val="1100"/>
            </a:lnSpc>
          </a:pPr>
          <a:r>
            <a:rPr lang="fr-FR" sz="1200" b="0" strike="noStrike" spc="-1">
              <a:solidFill>
                <a:srgbClr val="000000"/>
              </a:solidFill>
              <a:latin typeface="Calibri"/>
            </a:rPr>
            <a:t>Les</a:t>
          </a:r>
          <a:r>
            <a:rPr lang="fr-FR" sz="1200" b="0" strike="noStrike" spc="-1" baseline="0">
              <a:solidFill>
                <a:srgbClr val="000000"/>
              </a:solidFill>
              <a:latin typeface="Calibri"/>
            </a:rPr>
            <a:t> lignes comportant un intitulé "D" sont prévus pour intégrer les prêts avec différé que vous calculerez avec la feuille "emprunts différés"</a:t>
          </a:r>
          <a:endParaRPr lang="fr-FR" sz="12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dl.local\CAPDL\DIRECTION%20ENTREPRISE\OFIP%20Agrilia\11%20RESSOURCES%20PEDAGO\8%20PROJET%20D'EXPLOITATION\NANTES\BPREA%202022\2.2-Analyse%20&#233;co%20et%20fin\Outils%20de%20Chiffrage%20proj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à l'outil "/>
      <sheetName val="données TK"/>
      <sheetName val="données éco."/>
      <sheetName val="MB globale"/>
      <sheetName val="MB atelier 1"/>
      <sheetName val="MB atelier 2"/>
      <sheetName val="MB atelier 3"/>
      <sheetName val="MB atelier 4"/>
      <sheetName val="Annuités"/>
      <sheetName val="emprunts différés"/>
      <sheetName val="Amortissements"/>
      <sheetName val="plan de financement IND"/>
      <sheetName val="plan de financement SOC"/>
      <sheetName val="Bilan ouverture"/>
      <sheetName val="Compte de résultat et SIG "/>
      <sheetName val="MSA"/>
      <sheetName val="Prix de revient"/>
      <sheetName val="intro au BP de Tréso"/>
      <sheetName val="BP - N"/>
      <sheetName val="BP - N+1"/>
      <sheetName val="BP - N+2"/>
      <sheetName val="BP - N+3"/>
      <sheetName val="BP - N+4"/>
      <sheetName val="BP - N+5"/>
      <sheetName val="BP - N+6"/>
      <sheetName val="graphique BPT"/>
    </sheetNames>
    <sheetDataSet>
      <sheetData sheetId="0"/>
      <sheetData sheetId="1"/>
      <sheetData sheetId="2"/>
      <sheetData sheetId="3"/>
      <sheetData sheetId="4"/>
      <sheetData sheetId="5"/>
      <sheetData sheetId="6"/>
      <sheetData sheetId="7"/>
      <sheetData sheetId="8"/>
      <sheetData sheetId="9">
        <row r="3">
          <cell r="B3" t="str">
            <v>NOK</v>
          </cell>
        </row>
        <row r="5">
          <cell r="E5"/>
          <cell r="F5"/>
        </row>
        <row r="7">
          <cell r="E7"/>
        </row>
        <row r="9">
          <cell r="E9"/>
        </row>
        <row r="11">
          <cell r="E11"/>
        </row>
        <row r="13">
          <cell r="E13"/>
        </row>
        <row r="15">
          <cell r="B15" t="str">
            <v>NOK</v>
          </cell>
        </row>
        <row r="18">
          <cell r="B18">
            <v>2</v>
          </cell>
        </row>
        <row r="21">
          <cell r="E21"/>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Emmanuel BRICARD" id="{8B5489F5-F335-4D50-BDDA-352336B14535}" userId="S::emmanuel.bricard@pl.chambagri.fr::bfce8801-872e-4fa9-a6fc-223390c8e726" providerId="AD"/>
</personList>
</file>

<file path=xl/theme/theme1.xml><?xml version="1.0" encoding="utf-8"?>
<a:theme xmlns:a="http://schemas.openxmlformats.org/drawingml/2006/main" name="ThèmeEfea">
  <a:themeElements>
    <a:clrScheme name="Efea">
      <a:dk1>
        <a:sysClr val="windowText" lastClr="000000"/>
      </a:dk1>
      <a:lt1>
        <a:sysClr val="window" lastClr="FFFFFF"/>
      </a:lt1>
      <a:dk2>
        <a:srgbClr val="54638C"/>
      </a:dk2>
      <a:lt2>
        <a:srgbClr val="6C6FB2"/>
      </a:lt2>
      <a:accent1>
        <a:srgbClr val="2AAB60"/>
      </a:accent1>
      <a:accent2>
        <a:srgbClr val="FDE689"/>
      </a:accent2>
      <a:accent3>
        <a:srgbClr val="03A4C0"/>
      </a:accent3>
      <a:accent4>
        <a:srgbClr val="9735BB"/>
      </a:accent4>
      <a:accent5>
        <a:srgbClr val="EA516D"/>
      </a:accent5>
      <a:accent6>
        <a:srgbClr val="F5A15B"/>
      </a:accent6>
      <a:hlink>
        <a:srgbClr val="A3D5D1"/>
      </a:hlink>
      <a:folHlink>
        <a:srgbClr val="FDE6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6" dT="2023-05-22T15:35:19.82" personId="{8B5489F5-F335-4D50-BDDA-352336B14535}" id="{31BC30A4-5CAA-452D-84F6-F7716930F1E4}">
    <text>Solde bancaire à l'ouverture de l'exercice et/ou Apport à la création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0.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0.xml"/><Relationship Id="rId1" Type="http://schemas.openxmlformats.org/officeDocument/2006/relationships/printerSettings" Target="../printerSettings/printerSettings1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
  <sheetViews>
    <sheetView showGridLines="0" zoomScale="110" zoomScaleNormal="110" workbookViewId="0">
      <selection activeCell="N20" sqref="N20"/>
    </sheetView>
  </sheetViews>
  <sheetFormatPr baseColWidth="10" defaultColWidth="8.85546875" defaultRowHeight="12.75"/>
  <cols>
    <col min="1" max="1025" width="10.5703125" customWidth="1"/>
  </cols>
  <sheetData/>
  <sheetProtection algorithmName="SHA-512" hashValue="AN4HQgYimrHrg8FvGWooFyrniZLL18moPTKj3By4qeFf67q43U8iQzxOo3BZwejlTcbOHXmWyhoK6ZengJoiFA==" saltValue="ra0+KkC75rC1gOyaXaurJg==" spinCount="100000" sheet="1" objects="1" scenarios="1" selectLockedCells="1"/>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B2:AD1001"/>
  <sheetViews>
    <sheetView showGridLines="0" zoomScale="85" zoomScaleNormal="85" workbookViewId="0">
      <selection activeCell="F5" sqref="F5"/>
    </sheetView>
  </sheetViews>
  <sheetFormatPr baseColWidth="10" defaultColWidth="11.42578125" defaultRowHeight="14.25"/>
  <cols>
    <col min="1" max="1" width="18.28515625" style="196" customWidth="1"/>
    <col min="2" max="2" width="12.42578125" style="194" customWidth="1"/>
    <col min="3" max="3" width="15.7109375" style="195" customWidth="1"/>
    <col min="4" max="4" width="15.7109375" style="198" customWidth="1"/>
    <col min="5" max="13" width="15.7109375" style="195" customWidth="1"/>
    <col min="14" max="30" width="11.42578125" style="196" customWidth="1"/>
    <col min="31" max="256" width="11.42578125" style="196"/>
    <col min="257" max="257" width="4.28515625" style="196" customWidth="1"/>
    <col min="258" max="258" width="0" style="196" hidden="1" customWidth="1"/>
    <col min="259" max="269" width="15.7109375" style="196" customWidth="1"/>
    <col min="270" max="286" width="11.42578125" style="196" customWidth="1"/>
    <col min="287" max="512" width="11.42578125" style="196"/>
    <col min="513" max="513" width="4.28515625" style="196" customWidth="1"/>
    <col min="514" max="514" width="0" style="196" hidden="1" customWidth="1"/>
    <col min="515" max="525" width="15.7109375" style="196" customWidth="1"/>
    <col min="526" max="542" width="11.42578125" style="196" customWidth="1"/>
    <col min="543" max="768" width="11.42578125" style="196"/>
    <col min="769" max="769" width="4.28515625" style="196" customWidth="1"/>
    <col min="770" max="770" width="0" style="196" hidden="1" customWidth="1"/>
    <col min="771" max="781" width="15.7109375" style="196" customWidth="1"/>
    <col min="782" max="798" width="11.42578125" style="196" customWidth="1"/>
    <col min="799" max="1024" width="11.42578125" style="196"/>
    <col min="1025" max="1025" width="4.28515625" style="196" customWidth="1"/>
    <col min="1026" max="1026" width="0" style="196" hidden="1" customWidth="1"/>
    <col min="1027" max="1037" width="15.7109375" style="196" customWidth="1"/>
    <col min="1038" max="1054" width="11.42578125" style="196" customWidth="1"/>
    <col min="1055" max="1280" width="11.42578125" style="196"/>
    <col min="1281" max="1281" width="4.28515625" style="196" customWidth="1"/>
    <col min="1282" max="1282" width="0" style="196" hidden="1" customWidth="1"/>
    <col min="1283" max="1293" width="15.7109375" style="196" customWidth="1"/>
    <col min="1294" max="1310" width="11.42578125" style="196" customWidth="1"/>
    <col min="1311" max="1536" width="11.42578125" style="196"/>
    <col min="1537" max="1537" width="4.28515625" style="196" customWidth="1"/>
    <col min="1538" max="1538" width="0" style="196" hidden="1" customWidth="1"/>
    <col min="1539" max="1549" width="15.7109375" style="196" customWidth="1"/>
    <col min="1550" max="1566" width="11.42578125" style="196" customWidth="1"/>
    <col min="1567" max="1792" width="11.42578125" style="196"/>
    <col min="1793" max="1793" width="4.28515625" style="196" customWidth="1"/>
    <col min="1794" max="1794" width="0" style="196" hidden="1" customWidth="1"/>
    <col min="1795" max="1805" width="15.7109375" style="196" customWidth="1"/>
    <col min="1806" max="1822" width="11.42578125" style="196" customWidth="1"/>
    <col min="1823" max="2048" width="11.42578125" style="196"/>
    <col min="2049" max="2049" width="4.28515625" style="196" customWidth="1"/>
    <col min="2050" max="2050" width="0" style="196" hidden="1" customWidth="1"/>
    <col min="2051" max="2061" width="15.7109375" style="196" customWidth="1"/>
    <col min="2062" max="2078" width="11.42578125" style="196" customWidth="1"/>
    <col min="2079" max="2304" width="11.42578125" style="196"/>
    <col min="2305" max="2305" width="4.28515625" style="196" customWidth="1"/>
    <col min="2306" max="2306" width="0" style="196" hidden="1" customWidth="1"/>
    <col min="2307" max="2317" width="15.7109375" style="196" customWidth="1"/>
    <col min="2318" max="2334" width="11.42578125" style="196" customWidth="1"/>
    <col min="2335" max="2560" width="11.42578125" style="196"/>
    <col min="2561" max="2561" width="4.28515625" style="196" customWidth="1"/>
    <col min="2562" max="2562" width="0" style="196" hidden="1" customWidth="1"/>
    <col min="2563" max="2573" width="15.7109375" style="196" customWidth="1"/>
    <col min="2574" max="2590" width="11.42578125" style="196" customWidth="1"/>
    <col min="2591" max="2816" width="11.42578125" style="196"/>
    <col min="2817" max="2817" width="4.28515625" style="196" customWidth="1"/>
    <col min="2818" max="2818" width="0" style="196" hidden="1" customWidth="1"/>
    <col min="2819" max="2829" width="15.7109375" style="196" customWidth="1"/>
    <col min="2830" max="2846" width="11.42578125" style="196" customWidth="1"/>
    <col min="2847" max="3072" width="11.42578125" style="196"/>
    <col min="3073" max="3073" width="4.28515625" style="196" customWidth="1"/>
    <col min="3074" max="3074" width="0" style="196" hidden="1" customWidth="1"/>
    <col min="3075" max="3085" width="15.7109375" style="196" customWidth="1"/>
    <col min="3086" max="3102" width="11.42578125" style="196" customWidth="1"/>
    <col min="3103" max="3328" width="11.42578125" style="196"/>
    <col min="3329" max="3329" width="4.28515625" style="196" customWidth="1"/>
    <col min="3330" max="3330" width="0" style="196" hidden="1" customWidth="1"/>
    <col min="3331" max="3341" width="15.7109375" style="196" customWidth="1"/>
    <col min="3342" max="3358" width="11.42578125" style="196" customWidth="1"/>
    <col min="3359" max="3584" width="11.42578125" style="196"/>
    <col min="3585" max="3585" width="4.28515625" style="196" customWidth="1"/>
    <col min="3586" max="3586" width="0" style="196" hidden="1" customWidth="1"/>
    <col min="3587" max="3597" width="15.7109375" style="196" customWidth="1"/>
    <col min="3598" max="3614" width="11.42578125" style="196" customWidth="1"/>
    <col min="3615" max="3840" width="11.42578125" style="196"/>
    <col min="3841" max="3841" width="4.28515625" style="196" customWidth="1"/>
    <col min="3842" max="3842" width="0" style="196" hidden="1" customWidth="1"/>
    <col min="3843" max="3853" width="15.7109375" style="196" customWidth="1"/>
    <col min="3854" max="3870" width="11.42578125" style="196" customWidth="1"/>
    <col min="3871" max="4096" width="11.42578125" style="196"/>
    <col min="4097" max="4097" width="4.28515625" style="196" customWidth="1"/>
    <col min="4098" max="4098" width="0" style="196" hidden="1" customWidth="1"/>
    <col min="4099" max="4109" width="15.7109375" style="196" customWidth="1"/>
    <col min="4110" max="4126" width="11.42578125" style="196" customWidth="1"/>
    <col min="4127" max="4352" width="11.42578125" style="196"/>
    <col min="4353" max="4353" width="4.28515625" style="196" customWidth="1"/>
    <col min="4354" max="4354" width="0" style="196" hidden="1" customWidth="1"/>
    <col min="4355" max="4365" width="15.7109375" style="196" customWidth="1"/>
    <col min="4366" max="4382" width="11.42578125" style="196" customWidth="1"/>
    <col min="4383" max="4608" width="11.42578125" style="196"/>
    <col min="4609" max="4609" width="4.28515625" style="196" customWidth="1"/>
    <col min="4610" max="4610" width="0" style="196" hidden="1" customWidth="1"/>
    <col min="4611" max="4621" width="15.7109375" style="196" customWidth="1"/>
    <col min="4622" max="4638" width="11.42578125" style="196" customWidth="1"/>
    <col min="4639" max="4864" width="11.42578125" style="196"/>
    <col min="4865" max="4865" width="4.28515625" style="196" customWidth="1"/>
    <col min="4866" max="4866" width="0" style="196" hidden="1" customWidth="1"/>
    <col min="4867" max="4877" width="15.7109375" style="196" customWidth="1"/>
    <col min="4878" max="4894" width="11.42578125" style="196" customWidth="1"/>
    <col min="4895" max="5120" width="11.42578125" style="196"/>
    <col min="5121" max="5121" width="4.28515625" style="196" customWidth="1"/>
    <col min="5122" max="5122" width="0" style="196" hidden="1" customWidth="1"/>
    <col min="5123" max="5133" width="15.7109375" style="196" customWidth="1"/>
    <col min="5134" max="5150" width="11.42578125" style="196" customWidth="1"/>
    <col min="5151" max="5376" width="11.42578125" style="196"/>
    <col min="5377" max="5377" width="4.28515625" style="196" customWidth="1"/>
    <col min="5378" max="5378" width="0" style="196" hidden="1" customWidth="1"/>
    <col min="5379" max="5389" width="15.7109375" style="196" customWidth="1"/>
    <col min="5390" max="5406" width="11.42578125" style="196" customWidth="1"/>
    <col min="5407" max="5632" width="11.42578125" style="196"/>
    <col min="5633" max="5633" width="4.28515625" style="196" customWidth="1"/>
    <col min="5634" max="5634" width="0" style="196" hidden="1" customWidth="1"/>
    <col min="5635" max="5645" width="15.7109375" style="196" customWidth="1"/>
    <col min="5646" max="5662" width="11.42578125" style="196" customWidth="1"/>
    <col min="5663" max="5888" width="11.42578125" style="196"/>
    <col min="5889" max="5889" width="4.28515625" style="196" customWidth="1"/>
    <col min="5890" max="5890" width="0" style="196" hidden="1" customWidth="1"/>
    <col min="5891" max="5901" width="15.7109375" style="196" customWidth="1"/>
    <col min="5902" max="5918" width="11.42578125" style="196" customWidth="1"/>
    <col min="5919" max="6144" width="11.42578125" style="196"/>
    <col min="6145" max="6145" width="4.28515625" style="196" customWidth="1"/>
    <col min="6146" max="6146" width="0" style="196" hidden="1" customWidth="1"/>
    <col min="6147" max="6157" width="15.7109375" style="196" customWidth="1"/>
    <col min="6158" max="6174" width="11.42578125" style="196" customWidth="1"/>
    <col min="6175" max="6400" width="11.42578125" style="196"/>
    <col min="6401" max="6401" width="4.28515625" style="196" customWidth="1"/>
    <col min="6402" max="6402" width="0" style="196" hidden="1" customWidth="1"/>
    <col min="6403" max="6413" width="15.7109375" style="196" customWidth="1"/>
    <col min="6414" max="6430" width="11.42578125" style="196" customWidth="1"/>
    <col min="6431" max="6656" width="11.42578125" style="196"/>
    <col min="6657" max="6657" width="4.28515625" style="196" customWidth="1"/>
    <col min="6658" max="6658" width="0" style="196" hidden="1" customWidth="1"/>
    <col min="6659" max="6669" width="15.7109375" style="196" customWidth="1"/>
    <col min="6670" max="6686" width="11.42578125" style="196" customWidth="1"/>
    <col min="6687" max="6912" width="11.42578125" style="196"/>
    <col min="6913" max="6913" width="4.28515625" style="196" customWidth="1"/>
    <col min="6914" max="6914" width="0" style="196" hidden="1" customWidth="1"/>
    <col min="6915" max="6925" width="15.7109375" style="196" customWidth="1"/>
    <col min="6926" max="6942" width="11.42578125" style="196" customWidth="1"/>
    <col min="6943" max="7168" width="11.42578125" style="196"/>
    <col min="7169" max="7169" width="4.28515625" style="196" customWidth="1"/>
    <col min="7170" max="7170" width="0" style="196" hidden="1" customWidth="1"/>
    <col min="7171" max="7181" width="15.7109375" style="196" customWidth="1"/>
    <col min="7182" max="7198" width="11.42578125" style="196" customWidth="1"/>
    <col min="7199" max="7424" width="11.42578125" style="196"/>
    <col min="7425" max="7425" width="4.28515625" style="196" customWidth="1"/>
    <col min="7426" max="7426" width="0" style="196" hidden="1" customWidth="1"/>
    <col min="7427" max="7437" width="15.7109375" style="196" customWidth="1"/>
    <col min="7438" max="7454" width="11.42578125" style="196" customWidth="1"/>
    <col min="7455" max="7680" width="11.42578125" style="196"/>
    <col min="7681" max="7681" width="4.28515625" style="196" customWidth="1"/>
    <col min="7682" max="7682" width="0" style="196" hidden="1" customWidth="1"/>
    <col min="7683" max="7693" width="15.7109375" style="196" customWidth="1"/>
    <col min="7694" max="7710" width="11.42578125" style="196" customWidth="1"/>
    <col min="7711" max="7936" width="11.42578125" style="196"/>
    <col min="7937" max="7937" width="4.28515625" style="196" customWidth="1"/>
    <col min="7938" max="7938" width="0" style="196" hidden="1" customWidth="1"/>
    <col min="7939" max="7949" width="15.7109375" style="196" customWidth="1"/>
    <col min="7950" max="7966" width="11.42578125" style="196" customWidth="1"/>
    <col min="7967" max="8192" width="11.42578125" style="196"/>
    <col min="8193" max="8193" width="4.28515625" style="196" customWidth="1"/>
    <col min="8194" max="8194" width="0" style="196" hidden="1" customWidth="1"/>
    <col min="8195" max="8205" width="15.7109375" style="196" customWidth="1"/>
    <col min="8206" max="8222" width="11.42578125" style="196" customWidth="1"/>
    <col min="8223" max="8448" width="11.42578125" style="196"/>
    <col min="8449" max="8449" width="4.28515625" style="196" customWidth="1"/>
    <col min="8450" max="8450" width="0" style="196" hidden="1" customWidth="1"/>
    <col min="8451" max="8461" width="15.7109375" style="196" customWidth="1"/>
    <col min="8462" max="8478" width="11.42578125" style="196" customWidth="1"/>
    <col min="8479" max="8704" width="11.42578125" style="196"/>
    <col min="8705" max="8705" width="4.28515625" style="196" customWidth="1"/>
    <col min="8706" max="8706" width="0" style="196" hidden="1" customWidth="1"/>
    <col min="8707" max="8717" width="15.7109375" style="196" customWidth="1"/>
    <col min="8718" max="8734" width="11.42578125" style="196" customWidth="1"/>
    <col min="8735" max="8960" width="11.42578125" style="196"/>
    <col min="8961" max="8961" width="4.28515625" style="196" customWidth="1"/>
    <col min="8962" max="8962" width="0" style="196" hidden="1" customWidth="1"/>
    <col min="8963" max="8973" width="15.7109375" style="196" customWidth="1"/>
    <col min="8974" max="8990" width="11.42578125" style="196" customWidth="1"/>
    <col min="8991" max="9216" width="11.42578125" style="196"/>
    <col min="9217" max="9217" width="4.28515625" style="196" customWidth="1"/>
    <col min="9218" max="9218" width="0" style="196" hidden="1" customWidth="1"/>
    <col min="9219" max="9229" width="15.7109375" style="196" customWidth="1"/>
    <col min="9230" max="9246" width="11.42578125" style="196" customWidth="1"/>
    <col min="9247" max="9472" width="11.42578125" style="196"/>
    <col min="9473" max="9473" width="4.28515625" style="196" customWidth="1"/>
    <col min="9474" max="9474" width="0" style="196" hidden="1" customWidth="1"/>
    <col min="9475" max="9485" width="15.7109375" style="196" customWidth="1"/>
    <col min="9486" max="9502" width="11.42578125" style="196" customWidth="1"/>
    <col min="9503" max="9728" width="11.42578125" style="196"/>
    <col min="9729" max="9729" width="4.28515625" style="196" customWidth="1"/>
    <col min="9730" max="9730" width="0" style="196" hidden="1" customWidth="1"/>
    <col min="9731" max="9741" width="15.7109375" style="196" customWidth="1"/>
    <col min="9742" max="9758" width="11.42578125" style="196" customWidth="1"/>
    <col min="9759" max="9984" width="11.42578125" style="196"/>
    <col min="9985" max="9985" width="4.28515625" style="196" customWidth="1"/>
    <col min="9986" max="9986" width="0" style="196" hidden="1" customWidth="1"/>
    <col min="9987" max="9997" width="15.7109375" style="196" customWidth="1"/>
    <col min="9998" max="10014" width="11.42578125" style="196" customWidth="1"/>
    <col min="10015" max="10240" width="11.42578125" style="196"/>
    <col min="10241" max="10241" width="4.28515625" style="196" customWidth="1"/>
    <col min="10242" max="10242" width="0" style="196" hidden="1" customWidth="1"/>
    <col min="10243" max="10253" width="15.7109375" style="196" customWidth="1"/>
    <col min="10254" max="10270" width="11.42578125" style="196" customWidth="1"/>
    <col min="10271" max="10496" width="11.42578125" style="196"/>
    <col min="10497" max="10497" width="4.28515625" style="196" customWidth="1"/>
    <col min="10498" max="10498" width="0" style="196" hidden="1" customWidth="1"/>
    <col min="10499" max="10509" width="15.7109375" style="196" customWidth="1"/>
    <col min="10510" max="10526" width="11.42578125" style="196" customWidth="1"/>
    <col min="10527" max="10752" width="11.42578125" style="196"/>
    <col min="10753" max="10753" width="4.28515625" style="196" customWidth="1"/>
    <col min="10754" max="10754" width="0" style="196" hidden="1" customWidth="1"/>
    <col min="10755" max="10765" width="15.7109375" style="196" customWidth="1"/>
    <col min="10766" max="10782" width="11.42578125" style="196" customWidth="1"/>
    <col min="10783" max="11008" width="11.42578125" style="196"/>
    <col min="11009" max="11009" width="4.28515625" style="196" customWidth="1"/>
    <col min="11010" max="11010" width="0" style="196" hidden="1" customWidth="1"/>
    <col min="11011" max="11021" width="15.7109375" style="196" customWidth="1"/>
    <col min="11022" max="11038" width="11.42578125" style="196" customWidth="1"/>
    <col min="11039" max="11264" width="11.42578125" style="196"/>
    <col min="11265" max="11265" width="4.28515625" style="196" customWidth="1"/>
    <col min="11266" max="11266" width="0" style="196" hidden="1" customWidth="1"/>
    <col min="11267" max="11277" width="15.7109375" style="196" customWidth="1"/>
    <col min="11278" max="11294" width="11.42578125" style="196" customWidth="1"/>
    <col min="11295" max="11520" width="11.42578125" style="196"/>
    <col min="11521" max="11521" width="4.28515625" style="196" customWidth="1"/>
    <col min="11522" max="11522" width="0" style="196" hidden="1" customWidth="1"/>
    <col min="11523" max="11533" width="15.7109375" style="196" customWidth="1"/>
    <col min="11534" max="11550" width="11.42578125" style="196" customWidth="1"/>
    <col min="11551" max="11776" width="11.42578125" style="196"/>
    <col min="11777" max="11777" width="4.28515625" style="196" customWidth="1"/>
    <col min="11778" max="11778" width="0" style="196" hidden="1" customWidth="1"/>
    <col min="11779" max="11789" width="15.7109375" style="196" customWidth="1"/>
    <col min="11790" max="11806" width="11.42578125" style="196" customWidth="1"/>
    <col min="11807" max="12032" width="11.42578125" style="196"/>
    <col min="12033" max="12033" width="4.28515625" style="196" customWidth="1"/>
    <col min="12034" max="12034" width="0" style="196" hidden="1" customWidth="1"/>
    <col min="12035" max="12045" width="15.7109375" style="196" customWidth="1"/>
    <col min="12046" max="12062" width="11.42578125" style="196" customWidth="1"/>
    <col min="12063" max="12288" width="11.42578125" style="196"/>
    <col min="12289" max="12289" width="4.28515625" style="196" customWidth="1"/>
    <col min="12290" max="12290" width="0" style="196" hidden="1" customWidth="1"/>
    <col min="12291" max="12301" width="15.7109375" style="196" customWidth="1"/>
    <col min="12302" max="12318" width="11.42578125" style="196" customWidth="1"/>
    <col min="12319" max="12544" width="11.42578125" style="196"/>
    <col min="12545" max="12545" width="4.28515625" style="196" customWidth="1"/>
    <col min="12546" max="12546" width="0" style="196" hidden="1" customWidth="1"/>
    <col min="12547" max="12557" width="15.7109375" style="196" customWidth="1"/>
    <col min="12558" max="12574" width="11.42578125" style="196" customWidth="1"/>
    <col min="12575" max="12800" width="11.42578125" style="196"/>
    <col min="12801" max="12801" width="4.28515625" style="196" customWidth="1"/>
    <col min="12802" max="12802" width="0" style="196" hidden="1" customWidth="1"/>
    <col min="12803" max="12813" width="15.7109375" style="196" customWidth="1"/>
    <col min="12814" max="12830" width="11.42578125" style="196" customWidth="1"/>
    <col min="12831" max="13056" width="11.42578125" style="196"/>
    <col min="13057" max="13057" width="4.28515625" style="196" customWidth="1"/>
    <col min="13058" max="13058" width="0" style="196" hidden="1" customWidth="1"/>
    <col min="13059" max="13069" width="15.7109375" style="196" customWidth="1"/>
    <col min="13070" max="13086" width="11.42578125" style="196" customWidth="1"/>
    <col min="13087" max="13312" width="11.42578125" style="196"/>
    <col min="13313" max="13313" width="4.28515625" style="196" customWidth="1"/>
    <col min="13314" max="13314" width="0" style="196" hidden="1" customWidth="1"/>
    <col min="13315" max="13325" width="15.7109375" style="196" customWidth="1"/>
    <col min="13326" max="13342" width="11.42578125" style="196" customWidth="1"/>
    <col min="13343" max="13568" width="11.42578125" style="196"/>
    <col min="13569" max="13569" width="4.28515625" style="196" customWidth="1"/>
    <col min="13570" max="13570" width="0" style="196" hidden="1" customWidth="1"/>
    <col min="13571" max="13581" width="15.7109375" style="196" customWidth="1"/>
    <col min="13582" max="13598" width="11.42578125" style="196" customWidth="1"/>
    <col min="13599" max="13824" width="11.42578125" style="196"/>
    <col min="13825" max="13825" width="4.28515625" style="196" customWidth="1"/>
    <col min="13826" max="13826" width="0" style="196" hidden="1" customWidth="1"/>
    <col min="13827" max="13837" width="15.7109375" style="196" customWidth="1"/>
    <col min="13838" max="13854" width="11.42578125" style="196" customWidth="1"/>
    <col min="13855" max="14080" width="11.42578125" style="196"/>
    <col min="14081" max="14081" width="4.28515625" style="196" customWidth="1"/>
    <col min="14082" max="14082" width="0" style="196" hidden="1" customWidth="1"/>
    <col min="14083" max="14093" width="15.7109375" style="196" customWidth="1"/>
    <col min="14094" max="14110" width="11.42578125" style="196" customWidth="1"/>
    <col min="14111" max="14336" width="11.42578125" style="196"/>
    <col min="14337" max="14337" width="4.28515625" style="196" customWidth="1"/>
    <col min="14338" max="14338" width="0" style="196" hidden="1" customWidth="1"/>
    <col min="14339" max="14349" width="15.7109375" style="196" customWidth="1"/>
    <col min="14350" max="14366" width="11.42578125" style="196" customWidth="1"/>
    <col min="14367" max="14592" width="11.42578125" style="196"/>
    <col min="14593" max="14593" width="4.28515625" style="196" customWidth="1"/>
    <col min="14594" max="14594" width="0" style="196" hidden="1" customWidth="1"/>
    <col min="14595" max="14605" width="15.7109375" style="196" customWidth="1"/>
    <col min="14606" max="14622" width="11.42578125" style="196" customWidth="1"/>
    <col min="14623" max="14848" width="11.42578125" style="196"/>
    <col min="14849" max="14849" width="4.28515625" style="196" customWidth="1"/>
    <col min="14850" max="14850" width="0" style="196" hidden="1" customWidth="1"/>
    <col min="14851" max="14861" width="15.7109375" style="196" customWidth="1"/>
    <col min="14862" max="14878" width="11.42578125" style="196" customWidth="1"/>
    <col min="14879" max="15104" width="11.42578125" style="196"/>
    <col min="15105" max="15105" width="4.28515625" style="196" customWidth="1"/>
    <col min="15106" max="15106" width="0" style="196" hidden="1" customWidth="1"/>
    <col min="15107" max="15117" width="15.7109375" style="196" customWidth="1"/>
    <col min="15118" max="15134" width="11.42578125" style="196" customWidth="1"/>
    <col min="15135" max="15360" width="11.42578125" style="196"/>
    <col min="15361" max="15361" width="4.28515625" style="196" customWidth="1"/>
    <col min="15362" max="15362" width="0" style="196" hidden="1" customWidth="1"/>
    <col min="15363" max="15373" width="15.7109375" style="196" customWidth="1"/>
    <col min="15374" max="15390" width="11.42578125" style="196" customWidth="1"/>
    <col min="15391" max="15616" width="11.42578125" style="196"/>
    <col min="15617" max="15617" width="4.28515625" style="196" customWidth="1"/>
    <col min="15618" max="15618" width="0" style="196" hidden="1" customWidth="1"/>
    <col min="15619" max="15629" width="15.7109375" style="196" customWidth="1"/>
    <col min="15630" max="15646" width="11.42578125" style="196" customWidth="1"/>
    <col min="15647" max="15872" width="11.42578125" style="196"/>
    <col min="15873" max="15873" width="4.28515625" style="196" customWidth="1"/>
    <col min="15874" max="15874" width="0" style="196" hidden="1" customWidth="1"/>
    <col min="15875" max="15885" width="15.7109375" style="196" customWidth="1"/>
    <col min="15886" max="15902" width="11.42578125" style="196" customWidth="1"/>
    <col min="15903" max="16128" width="11.42578125" style="196"/>
    <col min="16129" max="16129" width="4.28515625" style="196" customWidth="1"/>
    <col min="16130" max="16130" width="0" style="196" hidden="1" customWidth="1"/>
    <col min="16131" max="16141" width="15.7109375" style="196" customWidth="1"/>
    <col min="16142" max="16158" width="11.42578125" style="196" customWidth="1"/>
    <col min="16159" max="16384" width="11.42578125" style="196"/>
  </cols>
  <sheetData>
    <row r="2" spans="2:30" ht="31.9" customHeight="1">
      <c r="C2" s="947" t="s">
        <v>101</v>
      </c>
      <c r="D2" s="948"/>
      <c r="E2" s="948"/>
      <c r="F2" s="948"/>
      <c r="G2" s="948"/>
      <c r="H2" s="948"/>
      <c r="I2" s="948"/>
      <c r="J2" s="948"/>
      <c r="K2" s="948"/>
      <c r="L2" s="948"/>
      <c r="M2" s="948"/>
      <c r="N2" s="948"/>
      <c r="O2" s="948"/>
      <c r="P2" s="948"/>
    </row>
    <row r="3" spans="2:30" ht="37.5" customHeight="1">
      <c r="B3" s="195" t="str">
        <f>IF(AND($E$5&lt;&gt;"",$F$5&lt;&gt;"",$F$5&gt;0,$E$7&lt;&gt;"",$E$7&gt;0,$E$9&lt;&gt;"",$E$9&gt;0,$E$11&lt;&gt;"",$E$11&gt;0),"OK","NOK")</f>
        <v>NOK</v>
      </c>
      <c r="C3" s="197" t="s">
        <v>371</v>
      </c>
      <c r="E3" s="199"/>
      <c r="F3" s="199"/>
      <c r="G3" s="200"/>
    </row>
    <row r="4" spans="2:30" ht="7.5" customHeight="1">
      <c r="C4" s="237"/>
      <c r="D4" s="238"/>
      <c r="E4" s="239"/>
      <c r="F4" s="240"/>
      <c r="G4" s="241"/>
      <c r="K4" s="201"/>
    </row>
    <row r="5" spans="2:30" ht="15" customHeight="1">
      <c r="C5" s="242"/>
      <c r="D5" s="243" t="s">
        <v>372</v>
      </c>
      <c r="E5" s="284" t="s">
        <v>535</v>
      </c>
      <c r="F5" s="285">
        <v>2031</v>
      </c>
      <c r="G5" s="244"/>
      <c r="K5" s="202"/>
    </row>
    <row r="6" spans="2:30" ht="7.5" customHeight="1">
      <c r="C6" s="242"/>
      <c r="D6" s="245"/>
      <c r="E6" s="246"/>
      <c r="F6" s="247"/>
      <c r="G6" s="248"/>
      <c r="K6" s="203"/>
      <c r="AD6" s="195"/>
    </row>
    <row r="7" spans="2:30" ht="15" customHeight="1">
      <c r="C7" s="242"/>
      <c r="D7" s="243" t="s">
        <v>373</v>
      </c>
      <c r="E7" s="286"/>
      <c r="F7" s="249" t="s">
        <v>374</v>
      </c>
      <c r="G7" s="244"/>
      <c r="K7" s="204"/>
    </row>
    <row r="8" spans="2:30" ht="7.5" customHeight="1">
      <c r="C8" s="242"/>
      <c r="D8" s="245"/>
      <c r="E8" s="246"/>
      <c r="F8" s="247"/>
      <c r="G8" s="244"/>
      <c r="K8" s="203"/>
      <c r="N8" s="195"/>
      <c r="O8" s="195"/>
    </row>
    <row r="9" spans="2:30" ht="15" customHeight="1">
      <c r="C9" s="250"/>
      <c r="D9" s="243" t="s">
        <v>375</v>
      </c>
      <c r="E9" s="287"/>
      <c r="F9" s="249" t="s">
        <v>376</v>
      </c>
      <c r="G9" s="244"/>
      <c r="K9" s="204"/>
    </row>
    <row r="10" spans="2:30" ht="7.5" customHeight="1">
      <c r="C10" s="250"/>
      <c r="D10" s="245"/>
      <c r="E10" s="246"/>
      <c r="F10" s="251"/>
      <c r="G10" s="252"/>
      <c r="K10" s="205"/>
      <c r="N10" s="195"/>
      <c r="O10" s="195"/>
    </row>
    <row r="11" spans="2:30" ht="15" customHeight="1">
      <c r="C11" s="250"/>
      <c r="D11" s="243" t="s">
        <v>377</v>
      </c>
      <c r="E11" s="288"/>
      <c r="F11" s="249" t="s">
        <v>378</v>
      </c>
      <c r="G11" s="253"/>
      <c r="K11" s="204"/>
      <c r="N11" s="195"/>
      <c r="O11" s="195"/>
    </row>
    <row r="12" spans="2:30" ht="7.5" customHeight="1">
      <c r="C12" s="250"/>
      <c r="D12" s="245"/>
      <c r="E12" s="254"/>
      <c r="F12" s="255"/>
      <c r="G12" s="256"/>
      <c r="K12" s="206"/>
      <c r="N12" s="195"/>
      <c r="O12" s="195"/>
    </row>
    <row r="13" spans="2:30" ht="15" customHeight="1">
      <c r="C13" s="250"/>
      <c r="D13" s="243" t="s">
        <v>379</v>
      </c>
      <c r="E13" s="288"/>
      <c r="F13" s="249" t="s">
        <v>380</v>
      </c>
      <c r="G13" s="253"/>
      <c r="K13" s="204"/>
      <c r="O13" s="195"/>
    </row>
    <row r="14" spans="2:30" ht="7.5" customHeight="1">
      <c r="C14" s="257"/>
      <c r="D14" s="258"/>
      <c r="E14" s="259"/>
      <c r="F14" s="260"/>
      <c r="G14" s="261"/>
    </row>
    <row r="15" spans="2:30" ht="37.5" customHeight="1">
      <c r="B15" s="195" t="str">
        <f>IF(AND(OR($B$18=3,$B$18=2),$E$21&gt;0,$E$21&lt;$E$9),"OK",IF(AND($B$18=1,$E$21&gt;=0),"OK","NOK"))</f>
        <v>OK</v>
      </c>
      <c r="C15" s="197" t="s">
        <v>381</v>
      </c>
      <c r="E15" s="199"/>
      <c r="F15" s="199"/>
      <c r="G15" s="200"/>
    </row>
    <row r="16" spans="2:30" ht="7.5" customHeight="1">
      <c r="C16" s="262"/>
      <c r="D16" s="263"/>
      <c r="E16" s="264"/>
      <c r="F16" s="265"/>
      <c r="G16" s="266"/>
    </row>
    <row r="17" spans="2:15" ht="15" customHeight="1">
      <c r="B17" s="196"/>
      <c r="C17" s="267"/>
      <c r="D17" s="268"/>
      <c r="E17" s="269" t="s">
        <v>382</v>
      </c>
      <c r="F17" s="270"/>
      <c r="G17" s="253"/>
    </row>
    <row r="18" spans="2:15" ht="15" customHeight="1">
      <c r="B18" s="207">
        <v>1</v>
      </c>
      <c r="C18" s="267"/>
      <c r="D18" s="243" t="s">
        <v>383</v>
      </c>
      <c r="E18" s="269" t="s">
        <v>384</v>
      </c>
      <c r="F18" s="270"/>
      <c r="G18" s="253"/>
    </row>
    <row r="19" spans="2:15" ht="15" customHeight="1">
      <c r="C19" s="267"/>
      <c r="D19" s="243"/>
      <c r="E19" s="269" t="s">
        <v>385</v>
      </c>
      <c r="F19" s="270"/>
      <c r="G19" s="253"/>
    </row>
    <row r="20" spans="2:15" ht="7.5" customHeight="1">
      <c r="C20" s="267"/>
      <c r="D20" s="271"/>
      <c r="E20" s="272"/>
      <c r="F20" s="270"/>
      <c r="G20" s="244"/>
    </row>
    <row r="21" spans="2:15" ht="15" customHeight="1">
      <c r="C21" s="267"/>
      <c r="D21" s="243" t="s">
        <v>386</v>
      </c>
      <c r="E21" s="287"/>
      <c r="F21" s="249" t="s">
        <v>376</v>
      </c>
      <c r="G21" s="244"/>
      <c r="H21" s="205"/>
      <c r="I21" s="205"/>
    </row>
    <row r="22" spans="2:15" ht="7.5" customHeight="1">
      <c r="C22" s="257"/>
      <c r="D22" s="258"/>
      <c r="E22" s="273"/>
      <c r="F22" s="274"/>
      <c r="G22" s="261"/>
    </row>
    <row r="23" spans="2:15" ht="37.5" customHeight="1">
      <c r="C23" s="197" t="s">
        <v>387</v>
      </c>
      <c r="E23" s="199"/>
      <c r="F23" s="199"/>
      <c r="G23" s="200"/>
    </row>
    <row r="24" spans="2:15" ht="6" customHeight="1">
      <c r="C24" s="262"/>
      <c r="D24" s="275"/>
      <c r="E24" s="264"/>
      <c r="F24" s="265"/>
      <c r="G24" s="266"/>
    </row>
    <row r="25" spans="2:15" ht="18.75" customHeight="1">
      <c r="C25" s="267"/>
      <c r="D25" s="243" t="s">
        <v>388</v>
      </c>
      <c r="E25" s="276">
        <f>IF(AND($B$3="OK",$B$15="OK"),SUM(G31:G1000),0)</f>
        <v>0</v>
      </c>
      <c r="F25" s="249" t="s">
        <v>389</v>
      </c>
      <c r="G25" s="253"/>
      <c r="K25" s="204"/>
    </row>
    <row r="26" spans="2:15" ht="18.75" customHeight="1">
      <c r="C26" s="267"/>
      <c r="D26" s="243" t="s">
        <v>390</v>
      </c>
      <c r="E26" s="276">
        <f>IF(AND($B$3="OK",$B$15="OK"),$E$7*$E$13*0.01*$E$9/12,0)</f>
        <v>0</v>
      </c>
      <c r="F26" s="249" t="s">
        <v>389</v>
      </c>
      <c r="G26" s="253"/>
      <c r="K26" s="204"/>
    </row>
    <row r="27" spans="2:15" ht="18.75" customHeight="1">
      <c r="C27" s="267"/>
      <c r="D27" s="277" t="s">
        <v>391</v>
      </c>
      <c r="E27" s="278">
        <f>IF(AND($B$3="OK",$B$15="OK"),E25+E26,0)</f>
        <v>0</v>
      </c>
      <c r="F27" s="279" t="s">
        <v>389</v>
      </c>
      <c r="G27" s="280"/>
      <c r="K27" s="208"/>
    </row>
    <row r="28" spans="2:15" ht="6" customHeight="1">
      <c r="C28" s="257"/>
      <c r="D28" s="281"/>
      <c r="E28" s="259"/>
      <c r="F28" s="260"/>
      <c r="G28" s="261"/>
    </row>
    <row r="29" spans="2:15" ht="37.5" customHeight="1">
      <c r="C29" s="197" t="s">
        <v>392</v>
      </c>
      <c r="D29" s="196"/>
    </row>
    <row r="30" spans="2:15" s="194" customFormat="1" ht="43.15" customHeight="1">
      <c r="B30" s="194">
        <v>0</v>
      </c>
      <c r="C30" s="282" t="s">
        <v>393</v>
      </c>
      <c r="D30" s="282" t="s">
        <v>394</v>
      </c>
      <c r="E30" s="283" t="s">
        <v>395</v>
      </c>
      <c r="F30" s="283" t="s">
        <v>396</v>
      </c>
      <c r="G30" s="282" t="s">
        <v>397</v>
      </c>
      <c r="H30" s="282" t="s">
        <v>398</v>
      </c>
      <c r="I30" s="283" t="s">
        <v>399</v>
      </c>
      <c r="J30" s="283" t="s">
        <v>400</v>
      </c>
      <c r="K30" s="283" t="s">
        <v>401</v>
      </c>
    </row>
    <row r="31" spans="2:15">
      <c r="B31" s="194" t="str">
        <f>IF(AND(D31&lt;&gt;"",OR($B$18=2,$B$18=3),B30&lt;$E$21),"D",D31)</f>
        <v/>
      </c>
      <c r="C31" s="209" t="str">
        <f>IF(D31&lt;&gt;"",DATE($F$5,COUNTIF($E$5,"Janvier")*1+COUNTIF($E$5,"Février")*2+COUNTIF($E$5,"Mars")*3+COUNTIF($E$5,"Avril")*4+COUNTIF($E$5,"Mai")*5+COUNTIF($E$5,"Juin")*6+COUNTIF($E$5,"Juillet")*7+COUNTIF($E$5,"Août")*8+COUNTIF($E$5,"Septembre")*9+COUNTIF($E$5,"Octobre")*10+COUNTIF($E$5,"Novembre")*11+COUNTIF($E$5,"Décembre")*12,1),"")</f>
        <v/>
      </c>
      <c r="D31" s="195" t="str">
        <f>IF(AND($B$3="OK",$B$15="OK"),1,"")</f>
        <v/>
      </c>
      <c r="E31" s="210" t="str">
        <f t="shared" ref="E31:E94" si="0">IF(D31&lt;&gt;"",F31+H31,"")</f>
        <v/>
      </c>
      <c r="F31" s="210" t="str">
        <f>IF(AND(D31&lt;&gt;"",B31=D31,$B$18=1),($E$7*$E$11/100)/(12*(1-POWER(1+(($E$11/100)/12),-$E$9))),IF(AND(D31&lt;&gt;"",B31=D31,$B$18=2),($E$7*$E$11/100)/(12*(1-POWER(1+(($E$11/100)/12),-$E$9+$E$21))),IF(AND(D31&lt;&gt;"",B31="D",$B$18=2),G31,IF(AND(D31&lt;&gt;"",B31="D",$B$18=3),0,IF(AND(D31&lt;&gt;"",B31=D31,B30="D",$B$18=3),($E$7*$E$11/100)/(12*(1-POWER(1+(($E$11/100)/12),-$E$9+$E$21))),IF(AND(D31&lt;&gt;"",B31=D31,B30&lt;&gt;"D",$B$18=3),0,""))))))</f>
        <v/>
      </c>
      <c r="G31" s="210" t="str">
        <f>IF(D31&lt;&gt;"",$E$7*$E$11/100/12,"")</f>
        <v/>
      </c>
      <c r="H31" s="210" t="str">
        <f>IF(D31&lt;&gt;"",$E$7*$E$13/100/12,"")</f>
        <v/>
      </c>
      <c r="I31" s="210" t="str">
        <f>IF(AND(D31&lt;&gt;"",B31=D31),F31-G31,IF(AND(D31&lt;&gt;"",B31="D"),0,""))</f>
        <v/>
      </c>
      <c r="J31" s="210" t="str">
        <f>IF(OR(AND(D31&lt;&gt;"",B31=D31),AND(D31&lt;&gt;"",B31="D",$B$18=2)),$E$7-F31+G31,IF(AND(D31&lt;&gt;"",B31="D",$B$18=3),$E$7+G31,""))</f>
        <v/>
      </c>
      <c r="K31" s="210" t="str">
        <f>IF(D31&lt;&gt;"",G31,"")</f>
        <v/>
      </c>
      <c r="N31" s="195"/>
      <c r="O31" s="195"/>
    </row>
    <row r="32" spans="2:15" ht="15" customHeight="1">
      <c r="B32" s="194" t="str">
        <f>IF(AND(D32&lt;&gt;"",OR($B$18=2,$B$18=3),D31&lt;$E$21),"D",D32)</f>
        <v/>
      </c>
      <c r="C32" s="209" t="str">
        <f t="shared" ref="C32:C95" si="1">IF(D32&lt;&gt;"",DATE(YEAR(C31),MONTH(C31)+1,DAY(C31)),"")</f>
        <v/>
      </c>
      <c r="D32" s="195" t="str">
        <f>IF(AND(D31&gt;0,D31&lt;$E$9),D31+1,"")</f>
        <v/>
      </c>
      <c r="E32" s="210" t="str">
        <f t="shared" si="0"/>
        <v/>
      </c>
      <c r="F32" s="210" t="str">
        <f>IF(AND(D32&lt;&gt;"",B32=D32,$B$18=1),($E$7*$E$11/100)/(12*(1-POWER(1+(($E$11/100)/12),-$E$9))),IF(AND(D32&lt;&gt;"",B32=D32,$B$18=2),($E$7*$E$11/100)/(12*(1-POWER(1+(($E$11/100)/12),-$E$9+$E$21))),IF(AND(D32&lt;&gt;"",B32="D",$B$18=2),G32,IF(AND(D32&lt;&gt;"",B32="D",$B$18=3),0,IF(AND(D32&lt;&gt;"",B32=D32,B31="D",$B$18=3),(J31*$E$11/100)/(12*(1-POWER(1+(($E$11/100)/12),-$E$9+$E$21))),IF(AND(D32&lt;&gt;"",B32=D32,B31&lt;&gt;"D",$B$18=3),F31,""))))))</f>
        <v/>
      </c>
      <c r="G32" s="210" t="str">
        <f>IF(D32&lt;&gt;"",J31*$E$11/100/12,"")</f>
        <v/>
      </c>
      <c r="H32" s="210" t="str">
        <f t="shared" ref="H32:H95" si="2">IF(D32&lt;&gt;"",$E$7*$E$13/100/12,"")</f>
        <v/>
      </c>
      <c r="I32" s="210" t="str">
        <f t="shared" ref="I32:I95" si="3">IF(AND(D32&lt;&gt;"",B32=D32),F32-G32,IF(AND(D32&lt;&gt;"",B32="D"),0,""))</f>
        <v/>
      </c>
      <c r="J32" s="210" t="str">
        <f>IF(OR(AND(D32&lt;&gt;"",B32=D32),AND(D32&lt;&gt;"",B32="D",$B$18=2)),J31-F32+G32,IF(AND(D32&lt;&gt;"",B32="D",$B$18=3),J31+G32,""))</f>
        <v/>
      </c>
      <c r="K32" s="210" t="str">
        <f t="shared" ref="K32:K95" si="4">IF(D32&lt;&gt;"",K31+G32,"")</f>
        <v/>
      </c>
      <c r="N32" s="195"/>
      <c r="O32" s="195"/>
    </row>
    <row r="33" spans="2:15" ht="15" customHeight="1">
      <c r="B33" s="194" t="str">
        <f>IF(AND(D33&lt;&gt;"",OR($B$18=2,$B$18=3),D32&lt;$E$21),"D",D33)</f>
        <v/>
      </c>
      <c r="C33" s="209" t="str">
        <f t="shared" si="1"/>
        <v/>
      </c>
      <c r="D33" s="195" t="str">
        <f t="shared" ref="D33:D96" si="5">IF(AND(D32&gt;0,D32&lt;$E$9),D32+1,"")</f>
        <v/>
      </c>
      <c r="E33" s="210" t="str">
        <f t="shared" si="0"/>
        <v/>
      </c>
      <c r="F33" s="210" t="str">
        <f t="shared" ref="F33:F96" si="6">IF(AND(D33&lt;&gt;"",B33=D33,$B$18=1),($E$7*$E$11/100)/(12*(1-POWER(1+(($E$11/100)/12),-$E$9))),IF(AND(D33&lt;&gt;"",B33=D33,$B$18=2),($E$7*$E$11/100)/(12*(1-POWER(1+(($E$11/100)/12),-$E$9+$E$21))),IF(AND(D33&lt;&gt;"",B33="D",$B$18=2),G33,IF(AND(D33&lt;&gt;"",B33="D",$B$18=3),0,IF(AND(D33&lt;&gt;"",B33=D33,B32="D",$B$18=3),(J32*$E$11/100)/(12*(1-POWER(1+(($E$11/100)/12),-$E$9+$E$21))),IF(AND(D33&lt;&gt;"",B33=D33,B32&lt;&gt;"D",$B$18=3),F32,""))))))</f>
        <v/>
      </c>
      <c r="G33" s="210" t="str">
        <f t="shared" ref="G33:G96" si="7">IF(D33&lt;&gt;"",J32*$E$11/100/12,"")</f>
        <v/>
      </c>
      <c r="H33" s="210" t="str">
        <f t="shared" si="2"/>
        <v/>
      </c>
      <c r="I33" s="210" t="str">
        <f t="shared" si="3"/>
        <v/>
      </c>
      <c r="J33" s="210" t="str">
        <f t="shared" ref="J33:J96" si="8">IF(OR(AND(D33&lt;&gt;"",B33=D33),AND(D33&lt;&gt;"",B33="D",$B$18=2)),J32-F33+G33,IF(AND(D33&lt;&gt;"",B33="D",$B$18=3),J32+G33,""))</f>
        <v/>
      </c>
      <c r="K33" s="210" t="str">
        <f t="shared" si="4"/>
        <v/>
      </c>
      <c r="N33" s="195"/>
      <c r="O33" s="195"/>
    </row>
    <row r="34" spans="2:15" ht="15" customHeight="1">
      <c r="B34" s="194" t="str">
        <f t="shared" ref="B34:B97" si="9">IF(AND(D34&lt;&gt;"",OR($B$18=2,$B$18=3),D33&lt;$E$21),"D",D34)</f>
        <v/>
      </c>
      <c r="C34" s="209" t="str">
        <f t="shared" si="1"/>
        <v/>
      </c>
      <c r="D34" s="195" t="str">
        <f t="shared" si="5"/>
        <v/>
      </c>
      <c r="E34" s="210" t="str">
        <f t="shared" si="0"/>
        <v/>
      </c>
      <c r="F34" s="210" t="str">
        <f t="shared" si="6"/>
        <v/>
      </c>
      <c r="G34" s="210" t="str">
        <f t="shared" si="7"/>
        <v/>
      </c>
      <c r="H34" s="210" t="str">
        <f t="shared" si="2"/>
        <v/>
      </c>
      <c r="I34" s="210" t="str">
        <f t="shared" si="3"/>
        <v/>
      </c>
      <c r="J34" s="210" t="str">
        <f t="shared" si="8"/>
        <v/>
      </c>
      <c r="K34" s="210" t="str">
        <f t="shared" si="4"/>
        <v/>
      </c>
      <c r="N34" s="195"/>
      <c r="O34" s="195"/>
    </row>
    <row r="35" spans="2:15" ht="15" customHeight="1">
      <c r="B35" s="194" t="str">
        <f t="shared" si="9"/>
        <v/>
      </c>
      <c r="C35" s="209" t="str">
        <f t="shared" si="1"/>
        <v/>
      </c>
      <c r="D35" s="195" t="str">
        <f t="shared" si="5"/>
        <v/>
      </c>
      <c r="E35" s="210" t="str">
        <f t="shared" si="0"/>
        <v/>
      </c>
      <c r="F35" s="210" t="str">
        <f t="shared" si="6"/>
        <v/>
      </c>
      <c r="G35" s="210" t="str">
        <f t="shared" si="7"/>
        <v/>
      </c>
      <c r="H35" s="210" t="str">
        <f t="shared" si="2"/>
        <v/>
      </c>
      <c r="I35" s="210" t="str">
        <f t="shared" si="3"/>
        <v/>
      </c>
      <c r="J35" s="210" t="str">
        <f t="shared" si="8"/>
        <v/>
      </c>
      <c r="K35" s="210" t="str">
        <f t="shared" si="4"/>
        <v/>
      </c>
      <c r="N35" s="195"/>
    </row>
    <row r="36" spans="2:15" ht="15" customHeight="1">
      <c r="B36" s="194" t="str">
        <f t="shared" si="9"/>
        <v/>
      </c>
      <c r="C36" s="209" t="str">
        <f t="shared" si="1"/>
        <v/>
      </c>
      <c r="D36" s="195" t="str">
        <f t="shared" si="5"/>
        <v/>
      </c>
      <c r="E36" s="210" t="str">
        <f t="shared" si="0"/>
        <v/>
      </c>
      <c r="F36" s="210" t="str">
        <f t="shared" si="6"/>
        <v/>
      </c>
      <c r="G36" s="210" t="str">
        <f t="shared" si="7"/>
        <v/>
      </c>
      <c r="H36" s="210" t="str">
        <f t="shared" si="2"/>
        <v/>
      </c>
      <c r="I36" s="210" t="str">
        <f t="shared" si="3"/>
        <v/>
      </c>
      <c r="J36" s="210" t="str">
        <f t="shared" si="8"/>
        <v/>
      </c>
      <c r="K36" s="210" t="str">
        <f t="shared" si="4"/>
        <v/>
      </c>
      <c r="N36" s="195"/>
    </row>
    <row r="37" spans="2:15" ht="15" customHeight="1">
      <c r="B37" s="194" t="str">
        <f t="shared" si="9"/>
        <v/>
      </c>
      <c r="C37" s="209" t="str">
        <f t="shared" si="1"/>
        <v/>
      </c>
      <c r="D37" s="195" t="str">
        <f t="shared" si="5"/>
        <v/>
      </c>
      <c r="E37" s="210" t="str">
        <f t="shared" si="0"/>
        <v/>
      </c>
      <c r="F37" s="210" t="str">
        <f t="shared" si="6"/>
        <v/>
      </c>
      <c r="G37" s="210" t="str">
        <f t="shared" si="7"/>
        <v/>
      </c>
      <c r="H37" s="210" t="str">
        <f t="shared" si="2"/>
        <v/>
      </c>
      <c r="I37" s="210" t="str">
        <f t="shared" si="3"/>
        <v/>
      </c>
      <c r="J37" s="210" t="str">
        <f t="shared" si="8"/>
        <v/>
      </c>
      <c r="K37" s="210" t="str">
        <f t="shared" si="4"/>
        <v/>
      </c>
      <c r="N37" s="195"/>
    </row>
    <row r="38" spans="2:15" ht="15" customHeight="1">
      <c r="B38" s="194" t="str">
        <f t="shared" si="9"/>
        <v/>
      </c>
      <c r="C38" s="209" t="str">
        <f t="shared" si="1"/>
        <v/>
      </c>
      <c r="D38" s="195" t="str">
        <f t="shared" si="5"/>
        <v/>
      </c>
      <c r="E38" s="210" t="str">
        <f t="shared" si="0"/>
        <v/>
      </c>
      <c r="F38" s="210" t="str">
        <f t="shared" si="6"/>
        <v/>
      </c>
      <c r="G38" s="210" t="str">
        <f t="shared" si="7"/>
        <v/>
      </c>
      <c r="H38" s="210" t="str">
        <f t="shared" si="2"/>
        <v/>
      </c>
      <c r="I38" s="210" t="str">
        <f t="shared" si="3"/>
        <v/>
      </c>
      <c r="J38" s="210" t="str">
        <f t="shared" si="8"/>
        <v/>
      </c>
      <c r="K38" s="210" t="str">
        <f t="shared" si="4"/>
        <v/>
      </c>
      <c r="N38" s="195"/>
    </row>
    <row r="39" spans="2:15" ht="15" customHeight="1">
      <c r="B39" s="194" t="str">
        <f t="shared" si="9"/>
        <v/>
      </c>
      <c r="C39" s="209" t="str">
        <f t="shared" si="1"/>
        <v/>
      </c>
      <c r="D39" s="195" t="str">
        <f t="shared" si="5"/>
        <v/>
      </c>
      <c r="E39" s="210" t="str">
        <f t="shared" si="0"/>
        <v/>
      </c>
      <c r="F39" s="210" t="str">
        <f t="shared" si="6"/>
        <v/>
      </c>
      <c r="G39" s="210" t="str">
        <f t="shared" si="7"/>
        <v/>
      </c>
      <c r="H39" s="210" t="str">
        <f t="shared" si="2"/>
        <v/>
      </c>
      <c r="I39" s="210" t="str">
        <f t="shared" si="3"/>
        <v/>
      </c>
      <c r="J39" s="210" t="str">
        <f t="shared" si="8"/>
        <v/>
      </c>
      <c r="K39" s="210" t="str">
        <f t="shared" si="4"/>
        <v/>
      </c>
      <c r="N39" s="195"/>
    </row>
    <row r="40" spans="2:15" ht="15" customHeight="1">
      <c r="B40" s="194" t="str">
        <f t="shared" si="9"/>
        <v/>
      </c>
      <c r="C40" s="209" t="str">
        <f t="shared" si="1"/>
        <v/>
      </c>
      <c r="D40" s="195" t="str">
        <f t="shared" si="5"/>
        <v/>
      </c>
      <c r="E40" s="210" t="str">
        <f t="shared" si="0"/>
        <v/>
      </c>
      <c r="F40" s="210" t="str">
        <f t="shared" si="6"/>
        <v/>
      </c>
      <c r="G40" s="210" t="str">
        <f t="shared" si="7"/>
        <v/>
      </c>
      <c r="H40" s="210" t="str">
        <f t="shared" si="2"/>
        <v/>
      </c>
      <c r="I40" s="210" t="str">
        <f t="shared" si="3"/>
        <v/>
      </c>
      <c r="J40" s="210" t="str">
        <f t="shared" si="8"/>
        <v/>
      </c>
      <c r="K40" s="210" t="str">
        <f t="shared" si="4"/>
        <v/>
      </c>
      <c r="N40" s="195"/>
    </row>
    <row r="41" spans="2:15" ht="15" customHeight="1">
      <c r="B41" s="194" t="str">
        <f t="shared" si="9"/>
        <v/>
      </c>
      <c r="C41" s="209" t="str">
        <f t="shared" si="1"/>
        <v/>
      </c>
      <c r="D41" s="195" t="str">
        <f t="shared" si="5"/>
        <v/>
      </c>
      <c r="E41" s="210" t="str">
        <f t="shared" si="0"/>
        <v/>
      </c>
      <c r="F41" s="210" t="str">
        <f t="shared" si="6"/>
        <v/>
      </c>
      <c r="G41" s="210" t="str">
        <f t="shared" si="7"/>
        <v/>
      </c>
      <c r="H41" s="210" t="str">
        <f t="shared" si="2"/>
        <v/>
      </c>
      <c r="I41" s="210" t="str">
        <f t="shared" si="3"/>
        <v/>
      </c>
      <c r="J41" s="210" t="str">
        <f t="shared" si="8"/>
        <v/>
      </c>
      <c r="K41" s="210" t="str">
        <f t="shared" si="4"/>
        <v/>
      </c>
      <c r="N41" s="195"/>
    </row>
    <row r="42" spans="2:15" ht="15" customHeight="1">
      <c r="B42" s="194" t="str">
        <f t="shared" si="9"/>
        <v/>
      </c>
      <c r="C42" s="209" t="str">
        <f t="shared" si="1"/>
        <v/>
      </c>
      <c r="D42" s="195" t="str">
        <f t="shared" si="5"/>
        <v/>
      </c>
      <c r="E42" s="210" t="str">
        <f t="shared" si="0"/>
        <v/>
      </c>
      <c r="F42" s="210" t="str">
        <f t="shared" si="6"/>
        <v/>
      </c>
      <c r="G42" s="210" t="str">
        <f t="shared" si="7"/>
        <v/>
      </c>
      <c r="H42" s="210" t="str">
        <f t="shared" si="2"/>
        <v/>
      </c>
      <c r="I42" s="210" t="str">
        <f t="shared" si="3"/>
        <v/>
      </c>
      <c r="J42" s="210" t="str">
        <f t="shared" si="8"/>
        <v/>
      </c>
      <c r="K42" s="210" t="str">
        <f t="shared" si="4"/>
        <v/>
      </c>
      <c r="N42" s="195"/>
    </row>
    <row r="43" spans="2:15" ht="15" customHeight="1">
      <c r="B43" s="194" t="str">
        <f t="shared" si="9"/>
        <v/>
      </c>
      <c r="C43" s="209" t="str">
        <f t="shared" si="1"/>
        <v/>
      </c>
      <c r="D43" s="195" t="str">
        <f t="shared" si="5"/>
        <v/>
      </c>
      <c r="E43" s="210" t="str">
        <f t="shared" si="0"/>
        <v/>
      </c>
      <c r="F43" s="210" t="str">
        <f t="shared" si="6"/>
        <v/>
      </c>
      <c r="G43" s="210" t="str">
        <f t="shared" si="7"/>
        <v/>
      </c>
      <c r="H43" s="210" t="str">
        <f t="shared" si="2"/>
        <v/>
      </c>
      <c r="I43" s="210" t="str">
        <f t="shared" si="3"/>
        <v/>
      </c>
      <c r="J43" s="210" t="str">
        <f t="shared" si="8"/>
        <v/>
      </c>
      <c r="K43" s="210" t="str">
        <f t="shared" si="4"/>
        <v/>
      </c>
      <c r="N43" s="195"/>
    </row>
    <row r="44" spans="2:15" ht="15" customHeight="1">
      <c r="B44" s="194" t="str">
        <f t="shared" si="9"/>
        <v/>
      </c>
      <c r="C44" s="209" t="str">
        <f t="shared" si="1"/>
        <v/>
      </c>
      <c r="D44" s="195" t="str">
        <f t="shared" si="5"/>
        <v/>
      </c>
      <c r="E44" s="210" t="str">
        <f t="shared" si="0"/>
        <v/>
      </c>
      <c r="F44" s="210" t="str">
        <f t="shared" si="6"/>
        <v/>
      </c>
      <c r="G44" s="210" t="str">
        <f t="shared" si="7"/>
        <v/>
      </c>
      <c r="H44" s="210" t="str">
        <f t="shared" si="2"/>
        <v/>
      </c>
      <c r="I44" s="210" t="str">
        <f t="shared" si="3"/>
        <v/>
      </c>
      <c r="J44" s="210" t="str">
        <f t="shared" si="8"/>
        <v/>
      </c>
      <c r="K44" s="210" t="str">
        <f t="shared" si="4"/>
        <v/>
      </c>
      <c r="N44" s="210"/>
    </row>
    <row r="45" spans="2:15" ht="15" customHeight="1">
      <c r="B45" s="194" t="str">
        <f t="shared" si="9"/>
        <v/>
      </c>
      <c r="C45" s="209" t="str">
        <f t="shared" si="1"/>
        <v/>
      </c>
      <c r="D45" s="195" t="str">
        <f t="shared" si="5"/>
        <v/>
      </c>
      <c r="E45" s="210" t="str">
        <f t="shared" si="0"/>
        <v/>
      </c>
      <c r="F45" s="210" t="str">
        <f t="shared" si="6"/>
        <v/>
      </c>
      <c r="G45" s="210" t="str">
        <f t="shared" si="7"/>
        <v/>
      </c>
      <c r="H45" s="210" t="str">
        <f t="shared" si="2"/>
        <v/>
      </c>
      <c r="I45" s="210" t="str">
        <f t="shared" si="3"/>
        <v/>
      </c>
      <c r="J45" s="210" t="str">
        <f t="shared" si="8"/>
        <v/>
      </c>
      <c r="K45" s="210" t="str">
        <f t="shared" si="4"/>
        <v/>
      </c>
      <c r="N45" s="195"/>
    </row>
    <row r="46" spans="2:15" ht="15" customHeight="1">
      <c r="B46" s="194" t="str">
        <f t="shared" si="9"/>
        <v/>
      </c>
      <c r="C46" s="209" t="str">
        <f t="shared" si="1"/>
        <v/>
      </c>
      <c r="D46" s="195" t="str">
        <f t="shared" si="5"/>
        <v/>
      </c>
      <c r="E46" s="210" t="str">
        <f t="shared" si="0"/>
        <v/>
      </c>
      <c r="F46" s="210" t="str">
        <f t="shared" si="6"/>
        <v/>
      </c>
      <c r="G46" s="210" t="str">
        <f t="shared" si="7"/>
        <v/>
      </c>
      <c r="H46" s="210" t="str">
        <f t="shared" si="2"/>
        <v/>
      </c>
      <c r="I46" s="210" t="str">
        <f t="shared" si="3"/>
        <v/>
      </c>
      <c r="J46" s="210" t="str">
        <f t="shared" si="8"/>
        <v/>
      </c>
      <c r="K46" s="210" t="str">
        <f t="shared" si="4"/>
        <v/>
      </c>
      <c r="N46" s="195"/>
    </row>
    <row r="47" spans="2:15" ht="15" customHeight="1">
      <c r="B47" s="194" t="str">
        <f t="shared" si="9"/>
        <v/>
      </c>
      <c r="C47" s="209" t="str">
        <f t="shared" si="1"/>
        <v/>
      </c>
      <c r="D47" s="195" t="str">
        <f t="shared" si="5"/>
        <v/>
      </c>
      <c r="E47" s="210" t="str">
        <f t="shared" si="0"/>
        <v/>
      </c>
      <c r="F47" s="210" t="str">
        <f t="shared" si="6"/>
        <v/>
      </c>
      <c r="G47" s="210" t="str">
        <f t="shared" si="7"/>
        <v/>
      </c>
      <c r="H47" s="210" t="str">
        <f t="shared" si="2"/>
        <v/>
      </c>
      <c r="I47" s="210" t="str">
        <f t="shared" si="3"/>
        <v/>
      </c>
      <c r="J47" s="210" t="str">
        <f t="shared" si="8"/>
        <v/>
      </c>
      <c r="K47" s="210" t="str">
        <f t="shared" si="4"/>
        <v/>
      </c>
      <c r="N47" s="195"/>
    </row>
    <row r="48" spans="2:15" ht="15" customHeight="1">
      <c r="B48" s="194" t="str">
        <f t="shared" si="9"/>
        <v/>
      </c>
      <c r="C48" s="209" t="str">
        <f t="shared" si="1"/>
        <v/>
      </c>
      <c r="D48" s="195" t="str">
        <f t="shared" si="5"/>
        <v/>
      </c>
      <c r="E48" s="210" t="str">
        <f t="shared" si="0"/>
        <v/>
      </c>
      <c r="F48" s="210" t="str">
        <f t="shared" si="6"/>
        <v/>
      </c>
      <c r="G48" s="210" t="str">
        <f t="shared" si="7"/>
        <v/>
      </c>
      <c r="H48" s="210" t="str">
        <f t="shared" si="2"/>
        <v/>
      </c>
      <c r="I48" s="210" t="str">
        <f t="shared" si="3"/>
        <v/>
      </c>
      <c r="J48" s="210" t="str">
        <f t="shared" si="8"/>
        <v/>
      </c>
      <c r="K48" s="210" t="str">
        <f t="shared" si="4"/>
        <v/>
      </c>
      <c r="N48" s="195"/>
    </row>
    <row r="49" spans="2:14" ht="15" customHeight="1">
      <c r="B49" s="194" t="str">
        <f t="shared" si="9"/>
        <v/>
      </c>
      <c r="C49" s="209" t="str">
        <f t="shared" si="1"/>
        <v/>
      </c>
      <c r="D49" s="195" t="str">
        <f t="shared" si="5"/>
        <v/>
      </c>
      <c r="E49" s="210" t="str">
        <f t="shared" si="0"/>
        <v/>
      </c>
      <c r="F49" s="210" t="str">
        <f t="shared" si="6"/>
        <v/>
      </c>
      <c r="G49" s="210" t="str">
        <f t="shared" si="7"/>
        <v/>
      </c>
      <c r="H49" s="210" t="str">
        <f t="shared" si="2"/>
        <v/>
      </c>
      <c r="I49" s="210" t="str">
        <f t="shared" si="3"/>
        <v/>
      </c>
      <c r="J49" s="210" t="str">
        <f t="shared" si="8"/>
        <v/>
      </c>
      <c r="K49" s="210" t="str">
        <f t="shared" si="4"/>
        <v/>
      </c>
      <c r="N49" s="195"/>
    </row>
    <row r="50" spans="2:14" ht="15" customHeight="1">
      <c r="B50" s="194" t="str">
        <f t="shared" si="9"/>
        <v/>
      </c>
      <c r="C50" s="209" t="str">
        <f t="shared" si="1"/>
        <v/>
      </c>
      <c r="D50" s="195" t="str">
        <f t="shared" si="5"/>
        <v/>
      </c>
      <c r="E50" s="210" t="str">
        <f t="shared" si="0"/>
        <v/>
      </c>
      <c r="F50" s="210" t="str">
        <f t="shared" si="6"/>
        <v/>
      </c>
      <c r="G50" s="210" t="str">
        <f t="shared" si="7"/>
        <v/>
      </c>
      <c r="H50" s="210" t="str">
        <f t="shared" si="2"/>
        <v/>
      </c>
      <c r="I50" s="210" t="str">
        <f t="shared" si="3"/>
        <v/>
      </c>
      <c r="J50" s="210" t="str">
        <f t="shared" si="8"/>
        <v/>
      </c>
      <c r="K50" s="210" t="str">
        <f t="shared" si="4"/>
        <v/>
      </c>
      <c r="N50" s="195"/>
    </row>
    <row r="51" spans="2:14" ht="15" customHeight="1">
      <c r="B51" s="194" t="str">
        <f t="shared" si="9"/>
        <v/>
      </c>
      <c r="C51" s="209" t="str">
        <f t="shared" si="1"/>
        <v/>
      </c>
      <c r="D51" s="195" t="str">
        <f t="shared" si="5"/>
        <v/>
      </c>
      <c r="E51" s="210" t="str">
        <f t="shared" si="0"/>
        <v/>
      </c>
      <c r="F51" s="210" t="str">
        <f t="shared" si="6"/>
        <v/>
      </c>
      <c r="G51" s="210" t="str">
        <f t="shared" si="7"/>
        <v/>
      </c>
      <c r="H51" s="210" t="str">
        <f t="shared" si="2"/>
        <v/>
      </c>
      <c r="I51" s="210" t="str">
        <f t="shared" si="3"/>
        <v/>
      </c>
      <c r="J51" s="210" t="str">
        <f t="shared" si="8"/>
        <v/>
      </c>
      <c r="K51" s="210" t="str">
        <f t="shared" si="4"/>
        <v/>
      </c>
      <c r="N51" s="195"/>
    </row>
    <row r="52" spans="2:14" ht="15" customHeight="1">
      <c r="B52" s="194" t="str">
        <f t="shared" si="9"/>
        <v/>
      </c>
      <c r="C52" s="209" t="str">
        <f t="shared" si="1"/>
        <v/>
      </c>
      <c r="D52" s="195" t="str">
        <f t="shared" si="5"/>
        <v/>
      </c>
      <c r="E52" s="210" t="str">
        <f t="shared" si="0"/>
        <v/>
      </c>
      <c r="F52" s="210" t="str">
        <f t="shared" si="6"/>
        <v/>
      </c>
      <c r="G52" s="210" t="str">
        <f t="shared" si="7"/>
        <v/>
      </c>
      <c r="H52" s="210" t="str">
        <f t="shared" si="2"/>
        <v/>
      </c>
      <c r="I52" s="210" t="str">
        <f t="shared" si="3"/>
        <v/>
      </c>
      <c r="J52" s="210" t="str">
        <f t="shared" si="8"/>
        <v/>
      </c>
      <c r="K52" s="210" t="str">
        <f t="shared" si="4"/>
        <v/>
      </c>
      <c r="N52" s="195"/>
    </row>
    <row r="53" spans="2:14" ht="15" customHeight="1">
      <c r="B53" s="194" t="str">
        <f t="shared" si="9"/>
        <v/>
      </c>
      <c r="C53" s="209" t="str">
        <f t="shared" si="1"/>
        <v/>
      </c>
      <c r="D53" s="195" t="str">
        <f t="shared" si="5"/>
        <v/>
      </c>
      <c r="E53" s="210" t="str">
        <f t="shared" si="0"/>
        <v/>
      </c>
      <c r="F53" s="210" t="str">
        <f t="shared" si="6"/>
        <v/>
      </c>
      <c r="G53" s="210" t="str">
        <f t="shared" si="7"/>
        <v/>
      </c>
      <c r="H53" s="210" t="str">
        <f t="shared" si="2"/>
        <v/>
      </c>
      <c r="I53" s="210" t="str">
        <f t="shared" si="3"/>
        <v/>
      </c>
      <c r="J53" s="210" t="str">
        <f t="shared" si="8"/>
        <v/>
      </c>
      <c r="K53" s="210" t="str">
        <f t="shared" si="4"/>
        <v/>
      </c>
      <c r="N53" s="195"/>
    </row>
    <row r="54" spans="2:14" ht="15" customHeight="1">
      <c r="B54" s="194" t="str">
        <f t="shared" si="9"/>
        <v/>
      </c>
      <c r="C54" s="209" t="str">
        <f t="shared" si="1"/>
        <v/>
      </c>
      <c r="D54" s="195" t="str">
        <f t="shared" si="5"/>
        <v/>
      </c>
      <c r="E54" s="210" t="str">
        <f t="shared" si="0"/>
        <v/>
      </c>
      <c r="F54" s="210" t="str">
        <f t="shared" si="6"/>
        <v/>
      </c>
      <c r="G54" s="210" t="str">
        <f t="shared" si="7"/>
        <v/>
      </c>
      <c r="H54" s="210" t="str">
        <f t="shared" si="2"/>
        <v/>
      </c>
      <c r="I54" s="210" t="str">
        <f t="shared" si="3"/>
        <v/>
      </c>
      <c r="J54" s="210" t="str">
        <f t="shared" si="8"/>
        <v/>
      </c>
      <c r="K54" s="210" t="str">
        <f t="shared" si="4"/>
        <v/>
      </c>
      <c r="N54" s="195"/>
    </row>
    <row r="55" spans="2:14" ht="15" customHeight="1">
      <c r="B55" s="194" t="str">
        <f t="shared" si="9"/>
        <v/>
      </c>
      <c r="C55" s="209" t="str">
        <f t="shared" si="1"/>
        <v/>
      </c>
      <c r="D55" s="195" t="str">
        <f t="shared" si="5"/>
        <v/>
      </c>
      <c r="E55" s="210" t="str">
        <f t="shared" si="0"/>
        <v/>
      </c>
      <c r="F55" s="210" t="str">
        <f t="shared" si="6"/>
        <v/>
      </c>
      <c r="G55" s="210" t="str">
        <f t="shared" si="7"/>
        <v/>
      </c>
      <c r="H55" s="210" t="str">
        <f t="shared" si="2"/>
        <v/>
      </c>
      <c r="I55" s="210" t="str">
        <f t="shared" si="3"/>
        <v/>
      </c>
      <c r="J55" s="210" t="str">
        <f t="shared" si="8"/>
        <v/>
      </c>
      <c r="K55" s="210" t="str">
        <f t="shared" si="4"/>
        <v/>
      </c>
      <c r="N55" s="195"/>
    </row>
    <row r="56" spans="2:14" ht="15" customHeight="1">
      <c r="B56" s="194" t="str">
        <f t="shared" si="9"/>
        <v/>
      </c>
      <c r="C56" s="209" t="str">
        <f t="shared" si="1"/>
        <v/>
      </c>
      <c r="D56" s="195" t="str">
        <f t="shared" si="5"/>
        <v/>
      </c>
      <c r="E56" s="210" t="str">
        <f t="shared" si="0"/>
        <v/>
      </c>
      <c r="F56" s="210" t="str">
        <f t="shared" si="6"/>
        <v/>
      </c>
      <c r="G56" s="210" t="str">
        <f t="shared" si="7"/>
        <v/>
      </c>
      <c r="H56" s="210" t="str">
        <f t="shared" si="2"/>
        <v/>
      </c>
      <c r="I56" s="210" t="str">
        <f t="shared" si="3"/>
        <v/>
      </c>
      <c r="J56" s="210" t="str">
        <f t="shared" si="8"/>
        <v/>
      </c>
      <c r="K56" s="210" t="str">
        <f t="shared" si="4"/>
        <v/>
      </c>
      <c r="N56" s="195"/>
    </row>
    <row r="57" spans="2:14" ht="15" customHeight="1">
      <c r="B57" s="194" t="str">
        <f t="shared" si="9"/>
        <v/>
      </c>
      <c r="C57" s="209" t="str">
        <f t="shared" si="1"/>
        <v/>
      </c>
      <c r="D57" s="195" t="str">
        <f t="shared" si="5"/>
        <v/>
      </c>
      <c r="E57" s="210" t="str">
        <f t="shared" si="0"/>
        <v/>
      </c>
      <c r="F57" s="210" t="str">
        <f t="shared" si="6"/>
        <v/>
      </c>
      <c r="G57" s="210" t="str">
        <f t="shared" si="7"/>
        <v/>
      </c>
      <c r="H57" s="210" t="str">
        <f t="shared" si="2"/>
        <v/>
      </c>
      <c r="I57" s="210" t="str">
        <f t="shared" si="3"/>
        <v/>
      </c>
      <c r="J57" s="210" t="str">
        <f t="shared" si="8"/>
        <v/>
      </c>
      <c r="K57" s="210" t="str">
        <f t="shared" si="4"/>
        <v/>
      </c>
      <c r="N57" s="195"/>
    </row>
    <row r="58" spans="2:14" ht="15" customHeight="1">
      <c r="B58" s="194" t="str">
        <f t="shared" si="9"/>
        <v/>
      </c>
      <c r="C58" s="209" t="str">
        <f t="shared" si="1"/>
        <v/>
      </c>
      <c r="D58" s="195" t="str">
        <f t="shared" si="5"/>
        <v/>
      </c>
      <c r="E58" s="210" t="str">
        <f t="shared" si="0"/>
        <v/>
      </c>
      <c r="F58" s="210" t="str">
        <f t="shared" si="6"/>
        <v/>
      </c>
      <c r="G58" s="210" t="str">
        <f t="shared" si="7"/>
        <v/>
      </c>
      <c r="H58" s="210" t="str">
        <f t="shared" si="2"/>
        <v/>
      </c>
      <c r="I58" s="210" t="str">
        <f t="shared" si="3"/>
        <v/>
      </c>
      <c r="J58" s="210" t="str">
        <f t="shared" si="8"/>
        <v/>
      </c>
      <c r="K58" s="210" t="str">
        <f t="shared" si="4"/>
        <v/>
      </c>
      <c r="N58" s="195"/>
    </row>
    <row r="59" spans="2:14" ht="15" customHeight="1">
      <c r="B59" s="194" t="str">
        <f t="shared" si="9"/>
        <v/>
      </c>
      <c r="C59" s="209" t="str">
        <f t="shared" si="1"/>
        <v/>
      </c>
      <c r="D59" s="195" t="str">
        <f t="shared" si="5"/>
        <v/>
      </c>
      <c r="E59" s="210" t="str">
        <f t="shared" si="0"/>
        <v/>
      </c>
      <c r="F59" s="210" t="str">
        <f t="shared" si="6"/>
        <v/>
      </c>
      <c r="G59" s="210" t="str">
        <f t="shared" si="7"/>
        <v/>
      </c>
      <c r="H59" s="210" t="str">
        <f t="shared" si="2"/>
        <v/>
      </c>
      <c r="I59" s="210" t="str">
        <f t="shared" si="3"/>
        <v/>
      </c>
      <c r="J59" s="210" t="str">
        <f t="shared" si="8"/>
        <v/>
      </c>
      <c r="K59" s="210" t="str">
        <f t="shared" si="4"/>
        <v/>
      </c>
      <c r="N59" s="195"/>
    </row>
    <row r="60" spans="2:14" ht="15" customHeight="1">
      <c r="B60" s="194" t="str">
        <f t="shared" si="9"/>
        <v/>
      </c>
      <c r="C60" s="209" t="str">
        <f t="shared" si="1"/>
        <v/>
      </c>
      <c r="D60" s="195" t="str">
        <f t="shared" si="5"/>
        <v/>
      </c>
      <c r="E60" s="210" t="str">
        <f t="shared" si="0"/>
        <v/>
      </c>
      <c r="F60" s="210" t="str">
        <f t="shared" si="6"/>
        <v/>
      </c>
      <c r="G60" s="210" t="str">
        <f t="shared" si="7"/>
        <v/>
      </c>
      <c r="H60" s="210" t="str">
        <f t="shared" si="2"/>
        <v/>
      </c>
      <c r="I60" s="210" t="str">
        <f t="shared" si="3"/>
        <v/>
      </c>
      <c r="J60" s="210" t="str">
        <f t="shared" si="8"/>
        <v/>
      </c>
      <c r="K60" s="210" t="str">
        <f t="shared" si="4"/>
        <v/>
      </c>
      <c r="N60" s="195"/>
    </row>
    <row r="61" spans="2:14" ht="15" customHeight="1">
      <c r="B61" s="194" t="str">
        <f t="shared" si="9"/>
        <v/>
      </c>
      <c r="C61" s="209" t="str">
        <f t="shared" si="1"/>
        <v/>
      </c>
      <c r="D61" s="195" t="str">
        <f t="shared" si="5"/>
        <v/>
      </c>
      <c r="E61" s="210" t="str">
        <f t="shared" si="0"/>
        <v/>
      </c>
      <c r="F61" s="210" t="str">
        <f t="shared" si="6"/>
        <v/>
      </c>
      <c r="G61" s="210" t="str">
        <f t="shared" si="7"/>
        <v/>
      </c>
      <c r="H61" s="210" t="str">
        <f t="shared" si="2"/>
        <v/>
      </c>
      <c r="I61" s="210" t="str">
        <f t="shared" si="3"/>
        <v/>
      </c>
      <c r="J61" s="210" t="str">
        <f t="shared" si="8"/>
        <v/>
      </c>
      <c r="K61" s="210" t="str">
        <f t="shared" si="4"/>
        <v/>
      </c>
      <c r="N61" s="195"/>
    </row>
    <row r="62" spans="2:14" ht="15" customHeight="1">
      <c r="B62" s="194" t="str">
        <f t="shared" si="9"/>
        <v/>
      </c>
      <c r="C62" s="209" t="str">
        <f t="shared" si="1"/>
        <v/>
      </c>
      <c r="D62" s="195" t="str">
        <f t="shared" si="5"/>
        <v/>
      </c>
      <c r="E62" s="210" t="str">
        <f t="shared" si="0"/>
        <v/>
      </c>
      <c r="F62" s="210" t="str">
        <f t="shared" si="6"/>
        <v/>
      </c>
      <c r="G62" s="210" t="str">
        <f t="shared" si="7"/>
        <v/>
      </c>
      <c r="H62" s="210" t="str">
        <f t="shared" si="2"/>
        <v/>
      </c>
      <c r="I62" s="210" t="str">
        <f t="shared" si="3"/>
        <v/>
      </c>
      <c r="J62" s="210" t="str">
        <f t="shared" si="8"/>
        <v/>
      </c>
      <c r="K62" s="210" t="str">
        <f t="shared" si="4"/>
        <v/>
      </c>
      <c r="N62" s="195"/>
    </row>
    <row r="63" spans="2:14" ht="15" customHeight="1">
      <c r="B63" s="194" t="str">
        <f t="shared" si="9"/>
        <v/>
      </c>
      <c r="C63" s="209" t="str">
        <f t="shared" si="1"/>
        <v/>
      </c>
      <c r="D63" s="195" t="str">
        <f t="shared" si="5"/>
        <v/>
      </c>
      <c r="E63" s="210" t="str">
        <f t="shared" si="0"/>
        <v/>
      </c>
      <c r="F63" s="210" t="str">
        <f t="shared" si="6"/>
        <v/>
      </c>
      <c r="G63" s="210" t="str">
        <f t="shared" si="7"/>
        <v/>
      </c>
      <c r="H63" s="210" t="str">
        <f t="shared" si="2"/>
        <v/>
      </c>
      <c r="I63" s="210" t="str">
        <f t="shared" si="3"/>
        <v/>
      </c>
      <c r="J63" s="210" t="str">
        <f t="shared" si="8"/>
        <v/>
      </c>
      <c r="K63" s="210" t="str">
        <f t="shared" si="4"/>
        <v/>
      </c>
      <c r="N63" s="195"/>
    </row>
    <row r="64" spans="2:14" ht="15" customHeight="1">
      <c r="B64" s="194" t="str">
        <f t="shared" si="9"/>
        <v/>
      </c>
      <c r="C64" s="209" t="str">
        <f t="shared" si="1"/>
        <v/>
      </c>
      <c r="D64" s="195" t="str">
        <f t="shared" si="5"/>
        <v/>
      </c>
      <c r="E64" s="210" t="str">
        <f t="shared" si="0"/>
        <v/>
      </c>
      <c r="F64" s="210" t="str">
        <f t="shared" si="6"/>
        <v/>
      </c>
      <c r="G64" s="210" t="str">
        <f t="shared" si="7"/>
        <v/>
      </c>
      <c r="H64" s="210" t="str">
        <f t="shared" si="2"/>
        <v/>
      </c>
      <c r="I64" s="210" t="str">
        <f t="shared" si="3"/>
        <v/>
      </c>
      <c r="J64" s="210" t="str">
        <f t="shared" si="8"/>
        <v/>
      </c>
      <c r="K64" s="210" t="str">
        <f t="shared" si="4"/>
        <v/>
      </c>
      <c r="N64" s="195"/>
    </row>
    <row r="65" spans="2:14" ht="15" customHeight="1">
      <c r="B65" s="194" t="str">
        <f t="shared" si="9"/>
        <v/>
      </c>
      <c r="C65" s="209" t="str">
        <f t="shared" si="1"/>
        <v/>
      </c>
      <c r="D65" s="195" t="str">
        <f t="shared" si="5"/>
        <v/>
      </c>
      <c r="E65" s="210" t="str">
        <f t="shared" si="0"/>
        <v/>
      </c>
      <c r="F65" s="210" t="str">
        <f t="shared" si="6"/>
        <v/>
      </c>
      <c r="G65" s="210" t="str">
        <f t="shared" si="7"/>
        <v/>
      </c>
      <c r="H65" s="210" t="str">
        <f t="shared" si="2"/>
        <v/>
      </c>
      <c r="I65" s="210" t="str">
        <f t="shared" si="3"/>
        <v/>
      </c>
      <c r="J65" s="210" t="str">
        <f t="shared" si="8"/>
        <v/>
      </c>
      <c r="K65" s="210" t="str">
        <f t="shared" si="4"/>
        <v/>
      </c>
      <c r="N65" s="195"/>
    </row>
    <row r="66" spans="2:14" ht="15" customHeight="1">
      <c r="B66" s="194" t="str">
        <f t="shared" si="9"/>
        <v/>
      </c>
      <c r="C66" s="209" t="str">
        <f t="shared" si="1"/>
        <v/>
      </c>
      <c r="D66" s="195" t="str">
        <f t="shared" si="5"/>
        <v/>
      </c>
      <c r="E66" s="210" t="str">
        <f t="shared" si="0"/>
        <v/>
      </c>
      <c r="F66" s="210" t="str">
        <f t="shared" si="6"/>
        <v/>
      </c>
      <c r="G66" s="210" t="str">
        <f t="shared" si="7"/>
        <v/>
      </c>
      <c r="H66" s="210" t="str">
        <f t="shared" si="2"/>
        <v/>
      </c>
      <c r="I66" s="210" t="str">
        <f t="shared" si="3"/>
        <v/>
      </c>
      <c r="J66" s="210" t="str">
        <f t="shared" si="8"/>
        <v/>
      </c>
      <c r="K66" s="210" t="str">
        <f t="shared" si="4"/>
        <v/>
      </c>
      <c r="N66" s="195"/>
    </row>
    <row r="67" spans="2:14" ht="15" customHeight="1">
      <c r="B67" s="194" t="str">
        <f t="shared" si="9"/>
        <v/>
      </c>
      <c r="C67" s="209" t="str">
        <f t="shared" si="1"/>
        <v/>
      </c>
      <c r="D67" s="195" t="str">
        <f t="shared" si="5"/>
        <v/>
      </c>
      <c r="E67" s="210" t="str">
        <f t="shared" si="0"/>
        <v/>
      </c>
      <c r="F67" s="210" t="str">
        <f t="shared" si="6"/>
        <v/>
      </c>
      <c r="G67" s="210" t="str">
        <f t="shared" si="7"/>
        <v/>
      </c>
      <c r="H67" s="210" t="str">
        <f t="shared" si="2"/>
        <v/>
      </c>
      <c r="I67" s="210" t="str">
        <f t="shared" si="3"/>
        <v/>
      </c>
      <c r="J67" s="210" t="str">
        <f t="shared" si="8"/>
        <v/>
      </c>
      <c r="K67" s="210" t="str">
        <f t="shared" si="4"/>
        <v/>
      </c>
      <c r="N67" s="195"/>
    </row>
    <row r="68" spans="2:14" ht="15" customHeight="1">
      <c r="B68" s="194" t="str">
        <f t="shared" si="9"/>
        <v/>
      </c>
      <c r="C68" s="209" t="str">
        <f t="shared" si="1"/>
        <v/>
      </c>
      <c r="D68" s="195" t="str">
        <f t="shared" si="5"/>
        <v/>
      </c>
      <c r="E68" s="210" t="str">
        <f t="shared" si="0"/>
        <v/>
      </c>
      <c r="F68" s="210" t="str">
        <f t="shared" si="6"/>
        <v/>
      </c>
      <c r="G68" s="210" t="str">
        <f t="shared" si="7"/>
        <v/>
      </c>
      <c r="H68" s="210" t="str">
        <f t="shared" si="2"/>
        <v/>
      </c>
      <c r="I68" s="210" t="str">
        <f t="shared" si="3"/>
        <v/>
      </c>
      <c r="J68" s="210" t="str">
        <f t="shared" si="8"/>
        <v/>
      </c>
      <c r="K68" s="210" t="str">
        <f t="shared" si="4"/>
        <v/>
      </c>
      <c r="N68" s="195"/>
    </row>
    <row r="69" spans="2:14" ht="15" customHeight="1">
      <c r="B69" s="194" t="str">
        <f t="shared" si="9"/>
        <v/>
      </c>
      <c r="C69" s="209" t="str">
        <f t="shared" si="1"/>
        <v/>
      </c>
      <c r="D69" s="195" t="str">
        <f t="shared" si="5"/>
        <v/>
      </c>
      <c r="E69" s="210" t="str">
        <f t="shared" si="0"/>
        <v/>
      </c>
      <c r="F69" s="210" t="str">
        <f t="shared" si="6"/>
        <v/>
      </c>
      <c r="G69" s="210" t="str">
        <f t="shared" si="7"/>
        <v/>
      </c>
      <c r="H69" s="210" t="str">
        <f t="shared" si="2"/>
        <v/>
      </c>
      <c r="I69" s="210" t="str">
        <f t="shared" si="3"/>
        <v/>
      </c>
      <c r="J69" s="210" t="str">
        <f t="shared" si="8"/>
        <v/>
      </c>
      <c r="K69" s="210" t="str">
        <f t="shared" si="4"/>
        <v/>
      </c>
      <c r="N69" s="195"/>
    </row>
    <row r="70" spans="2:14" ht="15" customHeight="1">
      <c r="B70" s="194" t="str">
        <f t="shared" si="9"/>
        <v/>
      </c>
      <c r="C70" s="209" t="str">
        <f t="shared" si="1"/>
        <v/>
      </c>
      <c r="D70" s="195" t="str">
        <f t="shared" si="5"/>
        <v/>
      </c>
      <c r="E70" s="210" t="str">
        <f t="shared" si="0"/>
        <v/>
      </c>
      <c r="F70" s="210" t="str">
        <f t="shared" si="6"/>
        <v/>
      </c>
      <c r="G70" s="210" t="str">
        <f t="shared" si="7"/>
        <v/>
      </c>
      <c r="H70" s="210" t="str">
        <f t="shared" si="2"/>
        <v/>
      </c>
      <c r="I70" s="210" t="str">
        <f t="shared" si="3"/>
        <v/>
      </c>
      <c r="J70" s="210" t="str">
        <f t="shared" si="8"/>
        <v/>
      </c>
      <c r="K70" s="210" t="str">
        <f t="shared" si="4"/>
        <v/>
      </c>
      <c r="N70" s="195"/>
    </row>
    <row r="71" spans="2:14" ht="15" customHeight="1">
      <c r="B71" s="194" t="str">
        <f t="shared" si="9"/>
        <v/>
      </c>
      <c r="C71" s="209" t="str">
        <f t="shared" si="1"/>
        <v/>
      </c>
      <c r="D71" s="195" t="str">
        <f t="shared" si="5"/>
        <v/>
      </c>
      <c r="E71" s="210" t="str">
        <f t="shared" si="0"/>
        <v/>
      </c>
      <c r="F71" s="210" t="str">
        <f t="shared" si="6"/>
        <v/>
      </c>
      <c r="G71" s="210" t="str">
        <f t="shared" si="7"/>
        <v/>
      </c>
      <c r="H71" s="210" t="str">
        <f t="shared" si="2"/>
        <v/>
      </c>
      <c r="I71" s="210" t="str">
        <f t="shared" si="3"/>
        <v/>
      </c>
      <c r="J71" s="210" t="str">
        <f t="shared" si="8"/>
        <v/>
      </c>
      <c r="K71" s="210" t="str">
        <f t="shared" si="4"/>
        <v/>
      </c>
      <c r="N71" s="195"/>
    </row>
    <row r="72" spans="2:14" ht="15" customHeight="1">
      <c r="B72" s="194" t="str">
        <f t="shared" si="9"/>
        <v/>
      </c>
      <c r="C72" s="209" t="str">
        <f t="shared" si="1"/>
        <v/>
      </c>
      <c r="D72" s="195" t="str">
        <f t="shared" si="5"/>
        <v/>
      </c>
      <c r="E72" s="210" t="str">
        <f t="shared" si="0"/>
        <v/>
      </c>
      <c r="F72" s="210" t="str">
        <f t="shared" si="6"/>
        <v/>
      </c>
      <c r="G72" s="210" t="str">
        <f t="shared" si="7"/>
        <v/>
      </c>
      <c r="H72" s="210" t="str">
        <f t="shared" si="2"/>
        <v/>
      </c>
      <c r="I72" s="210" t="str">
        <f t="shared" si="3"/>
        <v/>
      </c>
      <c r="J72" s="210" t="str">
        <f t="shared" si="8"/>
        <v/>
      </c>
      <c r="K72" s="210" t="str">
        <f t="shared" si="4"/>
        <v/>
      </c>
      <c r="N72" s="195"/>
    </row>
    <row r="73" spans="2:14" ht="15" customHeight="1">
      <c r="B73" s="194" t="str">
        <f t="shared" si="9"/>
        <v/>
      </c>
      <c r="C73" s="209" t="str">
        <f t="shared" si="1"/>
        <v/>
      </c>
      <c r="D73" s="195" t="str">
        <f t="shared" si="5"/>
        <v/>
      </c>
      <c r="E73" s="210" t="str">
        <f t="shared" si="0"/>
        <v/>
      </c>
      <c r="F73" s="210" t="str">
        <f t="shared" si="6"/>
        <v/>
      </c>
      <c r="G73" s="210" t="str">
        <f t="shared" si="7"/>
        <v/>
      </c>
      <c r="H73" s="210" t="str">
        <f t="shared" si="2"/>
        <v/>
      </c>
      <c r="I73" s="210" t="str">
        <f t="shared" si="3"/>
        <v/>
      </c>
      <c r="J73" s="210" t="str">
        <f t="shared" si="8"/>
        <v/>
      </c>
      <c r="K73" s="210" t="str">
        <f t="shared" si="4"/>
        <v/>
      </c>
      <c r="N73" s="195"/>
    </row>
    <row r="74" spans="2:14" ht="15" customHeight="1">
      <c r="B74" s="194" t="str">
        <f t="shared" si="9"/>
        <v/>
      </c>
      <c r="C74" s="209" t="str">
        <f t="shared" si="1"/>
        <v/>
      </c>
      <c r="D74" s="195" t="str">
        <f t="shared" si="5"/>
        <v/>
      </c>
      <c r="E74" s="210" t="str">
        <f t="shared" si="0"/>
        <v/>
      </c>
      <c r="F74" s="210" t="str">
        <f t="shared" si="6"/>
        <v/>
      </c>
      <c r="G74" s="210" t="str">
        <f t="shared" si="7"/>
        <v/>
      </c>
      <c r="H74" s="210" t="str">
        <f t="shared" si="2"/>
        <v/>
      </c>
      <c r="I74" s="210" t="str">
        <f t="shared" si="3"/>
        <v/>
      </c>
      <c r="J74" s="210" t="str">
        <f t="shared" si="8"/>
        <v/>
      </c>
      <c r="K74" s="210" t="str">
        <f t="shared" si="4"/>
        <v/>
      </c>
      <c r="N74" s="195"/>
    </row>
    <row r="75" spans="2:14" ht="15" customHeight="1">
      <c r="B75" s="194" t="str">
        <f t="shared" si="9"/>
        <v/>
      </c>
      <c r="C75" s="209" t="str">
        <f t="shared" si="1"/>
        <v/>
      </c>
      <c r="D75" s="195" t="str">
        <f t="shared" si="5"/>
        <v/>
      </c>
      <c r="E75" s="210" t="str">
        <f t="shared" si="0"/>
        <v/>
      </c>
      <c r="F75" s="210" t="str">
        <f t="shared" si="6"/>
        <v/>
      </c>
      <c r="G75" s="210" t="str">
        <f t="shared" si="7"/>
        <v/>
      </c>
      <c r="H75" s="210" t="str">
        <f t="shared" si="2"/>
        <v/>
      </c>
      <c r="I75" s="210" t="str">
        <f t="shared" si="3"/>
        <v/>
      </c>
      <c r="J75" s="210" t="str">
        <f t="shared" si="8"/>
        <v/>
      </c>
      <c r="K75" s="210" t="str">
        <f t="shared" si="4"/>
        <v/>
      </c>
      <c r="N75" s="195"/>
    </row>
    <row r="76" spans="2:14" ht="15" customHeight="1">
      <c r="B76" s="194" t="str">
        <f t="shared" si="9"/>
        <v/>
      </c>
      <c r="C76" s="209" t="str">
        <f t="shared" si="1"/>
        <v/>
      </c>
      <c r="D76" s="195" t="str">
        <f t="shared" si="5"/>
        <v/>
      </c>
      <c r="E76" s="210" t="str">
        <f t="shared" si="0"/>
        <v/>
      </c>
      <c r="F76" s="210" t="str">
        <f t="shared" si="6"/>
        <v/>
      </c>
      <c r="G76" s="210" t="str">
        <f t="shared" si="7"/>
        <v/>
      </c>
      <c r="H76" s="210" t="str">
        <f t="shared" si="2"/>
        <v/>
      </c>
      <c r="I76" s="210" t="str">
        <f t="shared" si="3"/>
        <v/>
      </c>
      <c r="J76" s="210" t="str">
        <f t="shared" si="8"/>
        <v/>
      </c>
      <c r="K76" s="210" t="str">
        <f t="shared" si="4"/>
        <v/>
      </c>
      <c r="N76" s="195"/>
    </row>
    <row r="77" spans="2:14" ht="15" customHeight="1">
      <c r="B77" s="194" t="str">
        <f t="shared" si="9"/>
        <v/>
      </c>
      <c r="C77" s="209" t="str">
        <f t="shared" si="1"/>
        <v/>
      </c>
      <c r="D77" s="195" t="str">
        <f t="shared" si="5"/>
        <v/>
      </c>
      <c r="E77" s="210" t="str">
        <f t="shared" si="0"/>
        <v/>
      </c>
      <c r="F77" s="210" t="str">
        <f t="shared" si="6"/>
        <v/>
      </c>
      <c r="G77" s="210" t="str">
        <f t="shared" si="7"/>
        <v/>
      </c>
      <c r="H77" s="210" t="str">
        <f t="shared" si="2"/>
        <v/>
      </c>
      <c r="I77" s="210" t="str">
        <f t="shared" si="3"/>
        <v/>
      </c>
      <c r="J77" s="210" t="str">
        <f t="shared" si="8"/>
        <v/>
      </c>
      <c r="K77" s="210" t="str">
        <f t="shared" si="4"/>
        <v/>
      </c>
      <c r="N77" s="195"/>
    </row>
    <row r="78" spans="2:14" ht="15" customHeight="1">
      <c r="B78" s="194" t="str">
        <f t="shared" si="9"/>
        <v/>
      </c>
      <c r="C78" s="209" t="str">
        <f t="shared" si="1"/>
        <v/>
      </c>
      <c r="D78" s="195" t="str">
        <f t="shared" si="5"/>
        <v/>
      </c>
      <c r="E78" s="210" t="str">
        <f t="shared" si="0"/>
        <v/>
      </c>
      <c r="F78" s="210" t="str">
        <f t="shared" si="6"/>
        <v/>
      </c>
      <c r="G78" s="210" t="str">
        <f t="shared" si="7"/>
        <v/>
      </c>
      <c r="H78" s="210" t="str">
        <f t="shared" si="2"/>
        <v/>
      </c>
      <c r="I78" s="210" t="str">
        <f t="shared" si="3"/>
        <v/>
      </c>
      <c r="J78" s="210" t="str">
        <f t="shared" si="8"/>
        <v/>
      </c>
      <c r="K78" s="210" t="str">
        <f t="shared" si="4"/>
        <v/>
      </c>
      <c r="N78" s="195"/>
    </row>
    <row r="79" spans="2:14" ht="15" customHeight="1">
      <c r="B79" s="194" t="str">
        <f t="shared" si="9"/>
        <v/>
      </c>
      <c r="C79" s="209" t="str">
        <f t="shared" si="1"/>
        <v/>
      </c>
      <c r="D79" s="195" t="str">
        <f t="shared" si="5"/>
        <v/>
      </c>
      <c r="E79" s="210" t="str">
        <f t="shared" si="0"/>
        <v/>
      </c>
      <c r="F79" s="210" t="str">
        <f t="shared" si="6"/>
        <v/>
      </c>
      <c r="G79" s="210" t="str">
        <f t="shared" si="7"/>
        <v/>
      </c>
      <c r="H79" s="210" t="str">
        <f t="shared" si="2"/>
        <v/>
      </c>
      <c r="I79" s="210" t="str">
        <f t="shared" si="3"/>
        <v/>
      </c>
      <c r="J79" s="210" t="str">
        <f t="shared" si="8"/>
        <v/>
      </c>
      <c r="K79" s="210" t="str">
        <f t="shared" si="4"/>
        <v/>
      </c>
      <c r="N79" s="195"/>
    </row>
    <row r="80" spans="2:14" ht="15" customHeight="1">
      <c r="B80" s="194" t="str">
        <f t="shared" si="9"/>
        <v/>
      </c>
      <c r="C80" s="209" t="str">
        <f t="shared" si="1"/>
        <v/>
      </c>
      <c r="D80" s="195" t="str">
        <f t="shared" si="5"/>
        <v/>
      </c>
      <c r="E80" s="210" t="str">
        <f t="shared" si="0"/>
        <v/>
      </c>
      <c r="F80" s="210" t="str">
        <f t="shared" si="6"/>
        <v/>
      </c>
      <c r="G80" s="210" t="str">
        <f t="shared" si="7"/>
        <v/>
      </c>
      <c r="H80" s="210" t="str">
        <f t="shared" si="2"/>
        <v/>
      </c>
      <c r="I80" s="210" t="str">
        <f t="shared" si="3"/>
        <v/>
      </c>
      <c r="J80" s="210" t="str">
        <f t="shared" si="8"/>
        <v/>
      </c>
      <c r="K80" s="210" t="str">
        <f t="shared" si="4"/>
        <v/>
      </c>
      <c r="N80" s="195"/>
    </row>
    <row r="81" spans="2:14" ht="15" customHeight="1">
      <c r="B81" s="194" t="str">
        <f t="shared" si="9"/>
        <v/>
      </c>
      <c r="C81" s="209" t="str">
        <f t="shared" si="1"/>
        <v/>
      </c>
      <c r="D81" s="195" t="str">
        <f t="shared" si="5"/>
        <v/>
      </c>
      <c r="E81" s="210" t="str">
        <f t="shared" si="0"/>
        <v/>
      </c>
      <c r="F81" s="210" t="str">
        <f t="shared" si="6"/>
        <v/>
      </c>
      <c r="G81" s="210" t="str">
        <f t="shared" si="7"/>
        <v/>
      </c>
      <c r="H81" s="210" t="str">
        <f t="shared" si="2"/>
        <v/>
      </c>
      <c r="I81" s="210" t="str">
        <f t="shared" si="3"/>
        <v/>
      </c>
      <c r="J81" s="210" t="str">
        <f t="shared" si="8"/>
        <v/>
      </c>
      <c r="K81" s="210" t="str">
        <f t="shared" si="4"/>
        <v/>
      </c>
      <c r="N81" s="195"/>
    </row>
    <row r="82" spans="2:14" ht="15" customHeight="1">
      <c r="B82" s="194" t="str">
        <f t="shared" si="9"/>
        <v/>
      </c>
      <c r="C82" s="209" t="str">
        <f t="shared" si="1"/>
        <v/>
      </c>
      <c r="D82" s="195" t="str">
        <f t="shared" si="5"/>
        <v/>
      </c>
      <c r="E82" s="210" t="str">
        <f t="shared" si="0"/>
        <v/>
      </c>
      <c r="F82" s="210" t="str">
        <f t="shared" si="6"/>
        <v/>
      </c>
      <c r="G82" s="210" t="str">
        <f t="shared" si="7"/>
        <v/>
      </c>
      <c r="H82" s="210" t="str">
        <f t="shared" si="2"/>
        <v/>
      </c>
      <c r="I82" s="210" t="str">
        <f t="shared" si="3"/>
        <v/>
      </c>
      <c r="J82" s="210" t="str">
        <f t="shared" si="8"/>
        <v/>
      </c>
      <c r="K82" s="210" t="str">
        <f t="shared" si="4"/>
        <v/>
      </c>
      <c r="N82" s="195"/>
    </row>
    <row r="83" spans="2:14" ht="15" customHeight="1">
      <c r="B83" s="194" t="str">
        <f t="shared" si="9"/>
        <v/>
      </c>
      <c r="C83" s="209" t="str">
        <f t="shared" si="1"/>
        <v/>
      </c>
      <c r="D83" s="195" t="str">
        <f t="shared" si="5"/>
        <v/>
      </c>
      <c r="E83" s="210" t="str">
        <f t="shared" si="0"/>
        <v/>
      </c>
      <c r="F83" s="210" t="str">
        <f t="shared" si="6"/>
        <v/>
      </c>
      <c r="G83" s="210" t="str">
        <f t="shared" si="7"/>
        <v/>
      </c>
      <c r="H83" s="210" t="str">
        <f t="shared" si="2"/>
        <v/>
      </c>
      <c r="I83" s="210" t="str">
        <f t="shared" si="3"/>
        <v/>
      </c>
      <c r="J83" s="210" t="str">
        <f t="shared" si="8"/>
        <v/>
      </c>
      <c r="K83" s="210" t="str">
        <f t="shared" si="4"/>
        <v/>
      </c>
      <c r="N83" s="195"/>
    </row>
    <row r="84" spans="2:14" ht="15" customHeight="1">
      <c r="B84" s="194" t="str">
        <f t="shared" si="9"/>
        <v/>
      </c>
      <c r="C84" s="209" t="str">
        <f t="shared" si="1"/>
        <v/>
      </c>
      <c r="D84" s="195" t="str">
        <f t="shared" si="5"/>
        <v/>
      </c>
      <c r="E84" s="210" t="str">
        <f t="shared" si="0"/>
        <v/>
      </c>
      <c r="F84" s="210" t="str">
        <f t="shared" si="6"/>
        <v/>
      </c>
      <c r="G84" s="210" t="str">
        <f t="shared" si="7"/>
        <v/>
      </c>
      <c r="H84" s="210" t="str">
        <f t="shared" si="2"/>
        <v/>
      </c>
      <c r="I84" s="210" t="str">
        <f t="shared" si="3"/>
        <v/>
      </c>
      <c r="J84" s="210" t="str">
        <f t="shared" si="8"/>
        <v/>
      </c>
      <c r="K84" s="210" t="str">
        <f t="shared" si="4"/>
        <v/>
      </c>
      <c r="N84" s="195"/>
    </row>
    <row r="85" spans="2:14" ht="15" customHeight="1">
      <c r="B85" s="194" t="str">
        <f t="shared" si="9"/>
        <v/>
      </c>
      <c r="C85" s="209" t="str">
        <f t="shared" si="1"/>
        <v/>
      </c>
      <c r="D85" s="195" t="str">
        <f t="shared" si="5"/>
        <v/>
      </c>
      <c r="E85" s="210" t="str">
        <f t="shared" si="0"/>
        <v/>
      </c>
      <c r="F85" s="210" t="str">
        <f t="shared" si="6"/>
        <v/>
      </c>
      <c r="G85" s="210" t="str">
        <f t="shared" si="7"/>
        <v/>
      </c>
      <c r="H85" s="210" t="str">
        <f t="shared" si="2"/>
        <v/>
      </c>
      <c r="I85" s="210" t="str">
        <f t="shared" si="3"/>
        <v/>
      </c>
      <c r="J85" s="210" t="str">
        <f t="shared" si="8"/>
        <v/>
      </c>
      <c r="K85" s="210" t="str">
        <f t="shared" si="4"/>
        <v/>
      </c>
      <c r="N85" s="195"/>
    </row>
    <row r="86" spans="2:14" ht="15" customHeight="1">
      <c r="B86" s="194" t="str">
        <f t="shared" si="9"/>
        <v/>
      </c>
      <c r="C86" s="209" t="str">
        <f t="shared" si="1"/>
        <v/>
      </c>
      <c r="D86" s="195" t="str">
        <f t="shared" si="5"/>
        <v/>
      </c>
      <c r="E86" s="210" t="str">
        <f t="shared" si="0"/>
        <v/>
      </c>
      <c r="F86" s="210" t="str">
        <f t="shared" si="6"/>
        <v/>
      </c>
      <c r="G86" s="210" t="str">
        <f t="shared" si="7"/>
        <v/>
      </c>
      <c r="H86" s="210" t="str">
        <f t="shared" si="2"/>
        <v/>
      </c>
      <c r="I86" s="210" t="str">
        <f t="shared" si="3"/>
        <v/>
      </c>
      <c r="J86" s="210" t="str">
        <f t="shared" si="8"/>
        <v/>
      </c>
      <c r="K86" s="210" t="str">
        <f t="shared" si="4"/>
        <v/>
      </c>
      <c r="N86" s="195"/>
    </row>
    <row r="87" spans="2:14" ht="15" customHeight="1">
      <c r="B87" s="194" t="str">
        <f t="shared" si="9"/>
        <v/>
      </c>
      <c r="C87" s="209" t="str">
        <f t="shared" si="1"/>
        <v/>
      </c>
      <c r="D87" s="195" t="str">
        <f t="shared" si="5"/>
        <v/>
      </c>
      <c r="E87" s="210" t="str">
        <f t="shared" si="0"/>
        <v/>
      </c>
      <c r="F87" s="210" t="str">
        <f t="shared" si="6"/>
        <v/>
      </c>
      <c r="G87" s="210" t="str">
        <f t="shared" si="7"/>
        <v/>
      </c>
      <c r="H87" s="210" t="str">
        <f t="shared" si="2"/>
        <v/>
      </c>
      <c r="I87" s="210" t="str">
        <f t="shared" si="3"/>
        <v/>
      </c>
      <c r="J87" s="210" t="str">
        <f t="shared" si="8"/>
        <v/>
      </c>
      <c r="K87" s="210" t="str">
        <f t="shared" si="4"/>
        <v/>
      </c>
      <c r="N87" s="195"/>
    </row>
    <row r="88" spans="2:14" ht="15" customHeight="1">
      <c r="B88" s="194" t="str">
        <f t="shared" si="9"/>
        <v/>
      </c>
      <c r="C88" s="209" t="str">
        <f t="shared" si="1"/>
        <v/>
      </c>
      <c r="D88" s="195" t="str">
        <f t="shared" si="5"/>
        <v/>
      </c>
      <c r="E88" s="210" t="str">
        <f t="shared" si="0"/>
        <v/>
      </c>
      <c r="F88" s="210" t="str">
        <f t="shared" si="6"/>
        <v/>
      </c>
      <c r="G88" s="210" t="str">
        <f t="shared" si="7"/>
        <v/>
      </c>
      <c r="H88" s="210" t="str">
        <f t="shared" si="2"/>
        <v/>
      </c>
      <c r="I88" s="210" t="str">
        <f t="shared" si="3"/>
        <v/>
      </c>
      <c r="J88" s="210" t="str">
        <f t="shared" si="8"/>
        <v/>
      </c>
      <c r="K88" s="210" t="str">
        <f t="shared" si="4"/>
        <v/>
      </c>
      <c r="N88" s="195"/>
    </row>
    <row r="89" spans="2:14" ht="15" customHeight="1">
      <c r="B89" s="194" t="str">
        <f t="shared" si="9"/>
        <v/>
      </c>
      <c r="C89" s="209" t="str">
        <f t="shared" si="1"/>
        <v/>
      </c>
      <c r="D89" s="195" t="str">
        <f t="shared" si="5"/>
        <v/>
      </c>
      <c r="E89" s="210" t="str">
        <f t="shared" si="0"/>
        <v/>
      </c>
      <c r="F89" s="210" t="str">
        <f t="shared" si="6"/>
        <v/>
      </c>
      <c r="G89" s="210" t="str">
        <f t="shared" si="7"/>
        <v/>
      </c>
      <c r="H89" s="210" t="str">
        <f t="shared" si="2"/>
        <v/>
      </c>
      <c r="I89" s="210" t="str">
        <f t="shared" si="3"/>
        <v/>
      </c>
      <c r="J89" s="210" t="str">
        <f t="shared" si="8"/>
        <v/>
      </c>
      <c r="K89" s="210" t="str">
        <f t="shared" si="4"/>
        <v/>
      </c>
      <c r="N89" s="195"/>
    </row>
    <row r="90" spans="2:14" ht="15" customHeight="1">
      <c r="B90" s="194" t="str">
        <f t="shared" si="9"/>
        <v/>
      </c>
      <c r="C90" s="209" t="str">
        <f t="shared" si="1"/>
        <v/>
      </c>
      <c r="D90" s="195" t="str">
        <f t="shared" si="5"/>
        <v/>
      </c>
      <c r="E90" s="210" t="str">
        <f t="shared" si="0"/>
        <v/>
      </c>
      <c r="F90" s="210" t="str">
        <f t="shared" si="6"/>
        <v/>
      </c>
      <c r="G90" s="210" t="str">
        <f t="shared" si="7"/>
        <v/>
      </c>
      <c r="H90" s="210" t="str">
        <f t="shared" si="2"/>
        <v/>
      </c>
      <c r="I90" s="210" t="str">
        <f t="shared" si="3"/>
        <v/>
      </c>
      <c r="J90" s="210" t="str">
        <f t="shared" si="8"/>
        <v/>
      </c>
      <c r="K90" s="210" t="str">
        <f t="shared" si="4"/>
        <v/>
      </c>
      <c r="N90" s="195"/>
    </row>
    <row r="91" spans="2:14" ht="15" customHeight="1">
      <c r="B91" s="194" t="str">
        <f t="shared" si="9"/>
        <v/>
      </c>
      <c r="C91" s="209" t="str">
        <f t="shared" si="1"/>
        <v/>
      </c>
      <c r="D91" s="195" t="str">
        <f t="shared" si="5"/>
        <v/>
      </c>
      <c r="E91" s="210" t="str">
        <f t="shared" si="0"/>
        <v/>
      </c>
      <c r="F91" s="210" t="str">
        <f t="shared" si="6"/>
        <v/>
      </c>
      <c r="G91" s="210" t="str">
        <f t="shared" si="7"/>
        <v/>
      </c>
      <c r="H91" s="210" t="str">
        <f t="shared" si="2"/>
        <v/>
      </c>
      <c r="I91" s="210" t="str">
        <f t="shared" si="3"/>
        <v/>
      </c>
      <c r="J91" s="210" t="str">
        <f t="shared" si="8"/>
        <v/>
      </c>
      <c r="K91" s="210" t="str">
        <f t="shared" si="4"/>
        <v/>
      </c>
      <c r="N91" s="195"/>
    </row>
    <row r="92" spans="2:14" ht="15" customHeight="1">
      <c r="B92" s="194" t="str">
        <f t="shared" si="9"/>
        <v/>
      </c>
      <c r="C92" s="209" t="str">
        <f t="shared" si="1"/>
        <v/>
      </c>
      <c r="D92" s="195" t="str">
        <f t="shared" si="5"/>
        <v/>
      </c>
      <c r="E92" s="210" t="str">
        <f t="shared" si="0"/>
        <v/>
      </c>
      <c r="F92" s="210" t="str">
        <f t="shared" si="6"/>
        <v/>
      </c>
      <c r="G92" s="210" t="str">
        <f t="shared" si="7"/>
        <v/>
      </c>
      <c r="H92" s="210" t="str">
        <f t="shared" si="2"/>
        <v/>
      </c>
      <c r="I92" s="210" t="str">
        <f t="shared" si="3"/>
        <v/>
      </c>
      <c r="J92" s="210" t="str">
        <f t="shared" si="8"/>
        <v/>
      </c>
      <c r="K92" s="210" t="str">
        <f t="shared" si="4"/>
        <v/>
      </c>
      <c r="N92" s="195"/>
    </row>
    <row r="93" spans="2:14" ht="15" customHeight="1">
      <c r="B93" s="194" t="str">
        <f t="shared" si="9"/>
        <v/>
      </c>
      <c r="C93" s="209" t="str">
        <f t="shared" si="1"/>
        <v/>
      </c>
      <c r="D93" s="195" t="str">
        <f t="shared" si="5"/>
        <v/>
      </c>
      <c r="E93" s="210" t="str">
        <f t="shared" si="0"/>
        <v/>
      </c>
      <c r="F93" s="210" t="str">
        <f t="shared" si="6"/>
        <v/>
      </c>
      <c r="G93" s="210" t="str">
        <f t="shared" si="7"/>
        <v/>
      </c>
      <c r="H93" s="210" t="str">
        <f t="shared" si="2"/>
        <v/>
      </c>
      <c r="I93" s="210" t="str">
        <f t="shared" si="3"/>
        <v/>
      </c>
      <c r="J93" s="210" t="str">
        <f t="shared" si="8"/>
        <v/>
      </c>
      <c r="K93" s="210" t="str">
        <f t="shared" si="4"/>
        <v/>
      </c>
      <c r="N93" s="195"/>
    </row>
    <row r="94" spans="2:14" ht="15" customHeight="1">
      <c r="B94" s="194" t="str">
        <f t="shared" si="9"/>
        <v/>
      </c>
      <c r="C94" s="209" t="str">
        <f t="shared" si="1"/>
        <v/>
      </c>
      <c r="D94" s="195" t="str">
        <f t="shared" si="5"/>
        <v/>
      </c>
      <c r="E94" s="210" t="str">
        <f t="shared" si="0"/>
        <v/>
      </c>
      <c r="F94" s="210" t="str">
        <f t="shared" si="6"/>
        <v/>
      </c>
      <c r="G94" s="210" t="str">
        <f t="shared" si="7"/>
        <v/>
      </c>
      <c r="H94" s="210" t="str">
        <f t="shared" si="2"/>
        <v/>
      </c>
      <c r="I94" s="210" t="str">
        <f t="shared" si="3"/>
        <v/>
      </c>
      <c r="J94" s="210" t="str">
        <f t="shared" si="8"/>
        <v/>
      </c>
      <c r="K94" s="210" t="str">
        <f t="shared" si="4"/>
        <v/>
      </c>
      <c r="N94" s="195"/>
    </row>
    <row r="95" spans="2:14" ht="15" customHeight="1">
      <c r="B95" s="194" t="str">
        <f t="shared" si="9"/>
        <v/>
      </c>
      <c r="C95" s="209" t="str">
        <f t="shared" si="1"/>
        <v/>
      </c>
      <c r="D95" s="195" t="str">
        <f t="shared" si="5"/>
        <v/>
      </c>
      <c r="E95" s="210" t="str">
        <f t="shared" ref="E95:E158" si="10">IF(D95&lt;&gt;"",F95+H95,"")</f>
        <v/>
      </c>
      <c r="F95" s="210" t="str">
        <f t="shared" si="6"/>
        <v/>
      </c>
      <c r="G95" s="210" t="str">
        <f t="shared" si="7"/>
        <v/>
      </c>
      <c r="H95" s="210" t="str">
        <f t="shared" si="2"/>
        <v/>
      </c>
      <c r="I95" s="210" t="str">
        <f t="shared" si="3"/>
        <v/>
      </c>
      <c r="J95" s="210" t="str">
        <f t="shared" si="8"/>
        <v/>
      </c>
      <c r="K95" s="210" t="str">
        <f t="shared" si="4"/>
        <v/>
      </c>
      <c r="N95" s="195"/>
    </row>
    <row r="96" spans="2:14" ht="15" customHeight="1">
      <c r="B96" s="194" t="str">
        <f t="shared" si="9"/>
        <v/>
      </c>
      <c r="C96" s="209" t="str">
        <f t="shared" ref="C96:C159" si="11">IF(D96&lt;&gt;"",DATE(YEAR(C95),MONTH(C95)+1,DAY(C95)),"")</f>
        <v/>
      </c>
      <c r="D96" s="195" t="str">
        <f t="shared" si="5"/>
        <v/>
      </c>
      <c r="E96" s="210" t="str">
        <f t="shared" si="10"/>
        <v/>
      </c>
      <c r="F96" s="210" t="str">
        <f t="shared" si="6"/>
        <v/>
      </c>
      <c r="G96" s="210" t="str">
        <f t="shared" si="7"/>
        <v/>
      </c>
      <c r="H96" s="210" t="str">
        <f t="shared" ref="H96:H159" si="12">IF(D96&lt;&gt;"",$E$7*$E$13/100/12,"")</f>
        <v/>
      </c>
      <c r="I96" s="210" t="str">
        <f t="shared" ref="I96:I159" si="13">IF(AND(D96&lt;&gt;"",B96=D96),F96-G96,IF(AND(D96&lt;&gt;"",B96="D"),0,""))</f>
        <v/>
      </c>
      <c r="J96" s="210" t="str">
        <f t="shared" si="8"/>
        <v/>
      </c>
      <c r="K96" s="210" t="str">
        <f t="shared" ref="K96:K159" si="14">IF(D96&lt;&gt;"",K95+G96,"")</f>
        <v/>
      </c>
      <c r="N96" s="195"/>
    </row>
    <row r="97" spans="2:14" ht="15" customHeight="1">
      <c r="B97" s="194" t="str">
        <f t="shared" si="9"/>
        <v/>
      </c>
      <c r="C97" s="209" t="str">
        <f t="shared" si="11"/>
        <v/>
      </c>
      <c r="D97" s="195" t="str">
        <f t="shared" ref="D97:D160" si="15">IF(AND(D96&gt;0,D96&lt;$E$9),D96+1,"")</f>
        <v/>
      </c>
      <c r="E97" s="210" t="str">
        <f t="shared" si="10"/>
        <v/>
      </c>
      <c r="F97" s="210" t="str">
        <f t="shared" ref="F97:F160" si="16">IF(AND(D97&lt;&gt;"",B97=D97,$B$18=1),($E$7*$E$11/100)/(12*(1-POWER(1+(($E$11/100)/12),-$E$9))),IF(AND(D97&lt;&gt;"",B97=D97,$B$18=2),($E$7*$E$11/100)/(12*(1-POWER(1+(($E$11/100)/12),-$E$9+$E$21))),IF(AND(D97&lt;&gt;"",B97="D",$B$18=2),G97,IF(AND(D97&lt;&gt;"",B97="D",$B$18=3),0,IF(AND(D97&lt;&gt;"",B97=D97,B96="D",$B$18=3),(J96*$E$11/100)/(12*(1-POWER(1+(($E$11/100)/12),-$E$9+$E$21))),IF(AND(D97&lt;&gt;"",B97=D97,B96&lt;&gt;"D",$B$18=3),F96,""))))))</f>
        <v/>
      </c>
      <c r="G97" s="210" t="str">
        <f t="shared" ref="G97:G160" si="17">IF(D97&lt;&gt;"",J96*$E$11/100/12,"")</f>
        <v/>
      </c>
      <c r="H97" s="210" t="str">
        <f t="shared" si="12"/>
        <v/>
      </c>
      <c r="I97" s="210" t="str">
        <f t="shared" si="13"/>
        <v/>
      </c>
      <c r="J97" s="210" t="str">
        <f t="shared" ref="J97:J160" si="18">IF(OR(AND(D97&lt;&gt;"",B97=D97),AND(D97&lt;&gt;"",B97="D",$B$18=2)),J96-F97+G97,IF(AND(D97&lt;&gt;"",B97="D",$B$18=3),J96+G97,""))</f>
        <v/>
      </c>
      <c r="K97" s="210" t="str">
        <f t="shared" si="14"/>
        <v/>
      </c>
      <c r="N97" s="195"/>
    </row>
    <row r="98" spans="2:14" ht="15" customHeight="1">
      <c r="B98" s="194" t="str">
        <f t="shared" ref="B98:B161" si="19">IF(AND(D98&lt;&gt;"",OR($B$18=2,$B$18=3),D97&lt;$E$21),"D",D98)</f>
        <v/>
      </c>
      <c r="C98" s="209" t="str">
        <f t="shared" si="11"/>
        <v/>
      </c>
      <c r="D98" s="195" t="str">
        <f t="shared" si="15"/>
        <v/>
      </c>
      <c r="E98" s="210" t="str">
        <f t="shared" si="10"/>
        <v/>
      </c>
      <c r="F98" s="210" t="str">
        <f t="shared" si="16"/>
        <v/>
      </c>
      <c r="G98" s="210" t="str">
        <f t="shared" si="17"/>
        <v/>
      </c>
      <c r="H98" s="210" t="str">
        <f t="shared" si="12"/>
        <v/>
      </c>
      <c r="I98" s="210" t="str">
        <f t="shared" si="13"/>
        <v/>
      </c>
      <c r="J98" s="210" t="str">
        <f t="shared" si="18"/>
        <v/>
      </c>
      <c r="K98" s="210" t="str">
        <f t="shared" si="14"/>
        <v/>
      </c>
      <c r="N98" s="195"/>
    </row>
    <row r="99" spans="2:14" ht="15" customHeight="1">
      <c r="B99" s="194" t="str">
        <f t="shared" si="19"/>
        <v/>
      </c>
      <c r="C99" s="209" t="str">
        <f t="shared" si="11"/>
        <v/>
      </c>
      <c r="D99" s="195" t="str">
        <f t="shared" si="15"/>
        <v/>
      </c>
      <c r="E99" s="210" t="str">
        <f t="shared" si="10"/>
        <v/>
      </c>
      <c r="F99" s="210" t="str">
        <f t="shared" si="16"/>
        <v/>
      </c>
      <c r="G99" s="210" t="str">
        <f t="shared" si="17"/>
        <v/>
      </c>
      <c r="H99" s="210" t="str">
        <f t="shared" si="12"/>
        <v/>
      </c>
      <c r="I99" s="210" t="str">
        <f t="shared" si="13"/>
        <v/>
      </c>
      <c r="J99" s="210" t="str">
        <f t="shared" si="18"/>
        <v/>
      </c>
      <c r="K99" s="210" t="str">
        <f t="shared" si="14"/>
        <v/>
      </c>
      <c r="N99" s="195"/>
    </row>
    <row r="100" spans="2:14" ht="15" customHeight="1">
      <c r="B100" s="194" t="str">
        <f t="shared" si="19"/>
        <v/>
      </c>
      <c r="C100" s="209" t="str">
        <f t="shared" si="11"/>
        <v/>
      </c>
      <c r="D100" s="195" t="str">
        <f t="shared" si="15"/>
        <v/>
      </c>
      <c r="E100" s="210" t="str">
        <f t="shared" si="10"/>
        <v/>
      </c>
      <c r="F100" s="210" t="str">
        <f t="shared" si="16"/>
        <v/>
      </c>
      <c r="G100" s="210" t="str">
        <f t="shared" si="17"/>
        <v/>
      </c>
      <c r="H100" s="210" t="str">
        <f t="shared" si="12"/>
        <v/>
      </c>
      <c r="I100" s="210" t="str">
        <f t="shared" si="13"/>
        <v/>
      </c>
      <c r="J100" s="210" t="str">
        <f t="shared" si="18"/>
        <v/>
      </c>
      <c r="K100" s="210" t="str">
        <f t="shared" si="14"/>
        <v/>
      </c>
      <c r="N100" s="195"/>
    </row>
    <row r="101" spans="2:14" ht="15" customHeight="1">
      <c r="B101" s="194" t="str">
        <f t="shared" si="19"/>
        <v/>
      </c>
      <c r="C101" s="209" t="str">
        <f t="shared" si="11"/>
        <v/>
      </c>
      <c r="D101" s="195" t="str">
        <f t="shared" si="15"/>
        <v/>
      </c>
      <c r="E101" s="210" t="str">
        <f t="shared" si="10"/>
        <v/>
      </c>
      <c r="F101" s="210" t="str">
        <f t="shared" si="16"/>
        <v/>
      </c>
      <c r="G101" s="210" t="str">
        <f t="shared" si="17"/>
        <v/>
      </c>
      <c r="H101" s="210" t="str">
        <f t="shared" si="12"/>
        <v/>
      </c>
      <c r="I101" s="210" t="str">
        <f t="shared" si="13"/>
        <v/>
      </c>
      <c r="J101" s="210" t="str">
        <f t="shared" si="18"/>
        <v/>
      </c>
      <c r="K101" s="210" t="str">
        <f t="shared" si="14"/>
        <v/>
      </c>
      <c r="N101" s="195"/>
    </row>
    <row r="102" spans="2:14" ht="15" customHeight="1">
      <c r="B102" s="194" t="str">
        <f t="shared" si="19"/>
        <v/>
      </c>
      <c r="C102" s="209" t="str">
        <f t="shared" si="11"/>
        <v/>
      </c>
      <c r="D102" s="195" t="str">
        <f t="shared" si="15"/>
        <v/>
      </c>
      <c r="E102" s="210" t="str">
        <f t="shared" si="10"/>
        <v/>
      </c>
      <c r="F102" s="210" t="str">
        <f t="shared" si="16"/>
        <v/>
      </c>
      <c r="G102" s="210" t="str">
        <f t="shared" si="17"/>
        <v/>
      </c>
      <c r="H102" s="210" t="str">
        <f t="shared" si="12"/>
        <v/>
      </c>
      <c r="I102" s="210" t="str">
        <f t="shared" si="13"/>
        <v/>
      </c>
      <c r="J102" s="210" t="str">
        <f t="shared" si="18"/>
        <v/>
      </c>
      <c r="K102" s="210" t="str">
        <f t="shared" si="14"/>
        <v/>
      </c>
      <c r="N102" s="195"/>
    </row>
    <row r="103" spans="2:14" ht="15" customHeight="1">
      <c r="B103" s="194" t="str">
        <f t="shared" si="19"/>
        <v/>
      </c>
      <c r="C103" s="209" t="str">
        <f t="shared" si="11"/>
        <v/>
      </c>
      <c r="D103" s="195" t="str">
        <f t="shared" si="15"/>
        <v/>
      </c>
      <c r="E103" s="210" t="str">
        <f t="shared" si="10"/>
        <v/>
      </c>
      <c r="F103" s="210" t="str">
        <f t="shared" si="16"/>
        <v/>
      </c>
      <c r="G103" s="210" t="str">
        <f t="shared" si="17"/>
        <v/>
      </c>
      <c r="H103" s="210" t="str">
        <f t="shared" si="12"/>
        <v/>
      </c>
      <c r="I103" s="210" t="str">
        <f t="shared" si="13"/>
        <v/>
      </c>
      <c r="J103" s="210" t="str">
        <f t="shared" si="18"/>
        <v/>
      </c>
      <c r="K103" s="210" t="str">
        <f t="shared" si="14"/>
        <v/>
      </c>
      <c r="N103" s="195"/>
    </row>
    <row r="104" spans="2:14" ht="15" customHeight="1">
      <c r="B104" s="194" t="str">
        <f t="shared" si="19"/>
        <v/>
      </c>
      <c r="C104" s="209" t="str">
        <f t="shared" si="11"/>
        <v/>
      </c>
      <c r="D104" s="195" t="str">
        <f t="shared" si="15"/>
        <v/>
      </c>
      <c r="E104" s="210" t="str">
        <f t="shared" si="10"/>
        <v/>
      </c>
      <c r="F104" s="210" t="str">
        <f t="shared" si="16"/>
        <v/>
      </c>
      <c r="G104" s="210" t="str">
        <f t="shared" si="17"/>
        <v/>
      </c>
      <c r="H104" s="210" t="str">
        <f t="shared" si="12"/>
        <v/>
      </c>
      <c r="I104" s="210" t="str">
        <f t="shared" si="13"/>
        <v/>
      </c>
      <c r="J104" s="210" t="str">
        <f t="shared" si="18"/>
        <v/>
      </c>
      <c r="K104" s="210" t="str">
        <f t="shared" si="14"/>
        <v/>
      </c>
      <c r="N104" s="195"/>
    </row>
    <row r="105" spans="2:14" ht="15" customHeight="1">
      <c r="B105" s="194" t="str">
        <f t="shared" si="19"/>
        <v/>
      </c>
      <c r="C105" s="209" t="str">
        <f t="shared" si="11"/>
        <v/>
      </c>
      <c r="D105" s="195" t="str">
        <f t="shared" si="15"/>
        <v/>
      </c>
      <c r="E105" s="210" t="str">
        <f t="shared" si="10"/>
        <v/>
      </c>
      <c r="F105" s="210" t="str">
        <f t="shared" si="16"/>
        <v/>
      </c>
      <c r="G105" s="210" t="str">
        <f t="shared" si="17"/>
        <v/>
      </c>
      <c r="H105" s="210" t="str">
        <f t="shared" si="12"/>
        <v/>
      </c>
      <c r="I105" s="210" t="str">
        <f t="shared" si="13"/>
        <v/>
      </c>
      <c r="J105" s="210" t="str">
        <f t="shared" si="18"/>
        <v/>
      </c>
      <c r="K105" s="210" t="str">
        <f t="shared" si="14"/>
        <v/>
      </c>
      <c r="N105" s="195"/>
    </row>
    <row r="106" spans="2:14" ht="15" customHeight="1">
      <c r="B106" s="194" t="str">
        <f t="shared" si="19"/>
        <v/>
      </c>
      <c r="C106" s="209" t="str">
        <f t="shared" si="11"/>
        <v/>
      </c>
      <c r="D106" s="195" t="str">
        <f t="shared" si="15"/>
        <v/>
      </c>
      <c r="E106" s="210" t="str">
        <f t="shared" si="10"/>
        <v/>
      </c>
      <c r="F106" s="210" t="str">
        <f t="shared" si="16"/>
        <v/>
      </c>
      <c r="G106" s="210" t="str">
        <f t="shared" si="17"/>
        <v/>
      </c>
      <c r="H106" s="210" t="str">
        <f t="shared" si="12"/>
        <v/>
      </c>
      <c r="I106" s="210" t="str">
        <f t="shared" si="13"/>
        <v/>
      </c>
      <c r="J106" s="210" t="str">
        <f t="shared" si="18"/>
        <v/>
      </c>
      <c r="K106" s="210" t="str">
        <f t="shared" si="14"/>
        <v/>
      </c>
      <c r="N106" s="195"/>
    </row>
    <row r="107" spans="2:14" ht="15" customHeight="1">
      <c r="B107" s="194" t="str">
        <f t="shared" si="19"/>
        <v/>
      </c>
      <c r="C107" s="209" t="str">
        <f t="shared" si="11"/>
        <v/>
      </c>
      <c r="D107" s="195" t="str">
        <f t="shared" si="15"/>
        <v/>
      </c>
      <c r="E107" s="210" t="str">
        <f t="shared" si="10"/>
        <v/>
      </c>
      <c r="F107" s="210" t="str">
        <f t="shared" si="16"/>
        <v/>
      </c>
      <c r="G107" s="210" t="str">
        <f t="shared" si="17"/>
        <v/>
      </c>
      <c r="H107" s="210" t="str">
        <f t="shared" si="12"/>
        <v/>
      </c>
      <c r="I107" s="210" t="str">
        <f t="shared" si="13"/>
        <v/>
      </c>
      <c r="J107" s="210" t="str">
        <f t="shared" si="18"/>
        <v/>
      </c>
      <c r="K107" s="210" t="str">
        <f t="shared" si="14"/>
        <v/>
      </c>
      <c r="N107" s="195"/>
    </row>
    <row r="108" spans="2:14" ht="15" customHeight="1">
      <c r="B108" s="194" t="str">
        <f t="shared" si="19"/>
        <v/>
      </c>
      <c r="C108" s="209" t="str">
        <f t="shared" si="11"/>
        <v/>
      </c>
      <c r="D108" s="195" t="str">
        <f t="shared" si="15"/>
        <v/>
      </c>
      <c r="E108" s="210" t="str">
        <f t="shared" si="10"/>
        <v/>
      </c>
      <c r="F108" s="210" t="str">
        <f t="shared" si="16"/>
        <v/>
      </c>
      <c r="G108" s="210" t="str">
        <f t="shared" si="17"/>
        <v/>
      </c>
      <c r="H108" s="210" t="str">
        <f t="shared" si="12"/>
        <v/>
      </c>
      <c r="I108" s="210" t="str">
        <f t="shared" si="13"/>
        <v/>
      </c>
      <c r="J108" s="210" t="str">
        <f t="shared" si="18"/>
        <v/>
      </c>
      <c r="K108" s="210" t="str">
        <f t="shared" si="14"/>
        <v/>
      </c>
      <c r="N108" s="195"/>
    </row>
    <row r="109" spans="2:14" ht="15" customHeight="1">
      <c r="B109" s="194" t="str">
        <f t="shared" si="19"/>
        <v/>
      </c>
      <c r="C109" s="209" t="str">
        <f t="shared" si="11"/>
        <v/>
      </c>
      <c r="D109" s="195" t="str">
        <f t="shared" si="15"/>
        <v/>
      </c>
      <c r="E109" s="210" t="str">
        <f t="shared" si="10"/>
        <v/>
      </c>
      <c r="F109" s="210" t="str">
        <f t="shared" si="16"/>
        <v/>
      </c>
      <c r="G109" s="210" t="str">
        <f t="shared" si="17"/>
        <v/>
      </c>
      <c r="H109" s="210" t="str">
        <f t="shared" si="12"/>
        <v/>
      </c>
      <c r="I109" s="210" t="str">
        <f t="shared" si="13"/>
        <v/>
      </c>
      <c r="J109" s="210" t="str">
        <f t="shared" si="18"/>
        <v/>
      </c>
      <c r="K109" s="210" t="str">
        <f t="shared" si="14"/>
        <v/>
      </c>
      <c r="N109" s="195"/>
    </row>
    <row r="110" spans="2:14" ht="15" customHeight="1">
      <c r="B110" s="194" t="str">
        <f t="shared" si="19"/>
        <v/>
      </c>
      <c r="C110" s="209" t="str">
        <f t="shared" si="11"/>
        <v/>
      </c>
      <c r="D110" s="195" t="str">
        <f t="shared" si="15"/>
        <v/>
      </c>
      <c r="E110" s="210" t="str">
        <f t="shared" si="10"/>
        <v/>
      </c>
      <c r="F110" s="210" t="str">
        <f t="shared" si="16"/>
        <v/>
      </c>
      <c r="G110" s="210" t="str">
        <f t="shared" si="17"/>
        <v/>
      </c>
      <c r="H110" s="210" t="str">
        <f t="shared" si="12"/>
        <v/>
      </c>
      <c r="I110" s="210" t="str">
        <f t="shared" si="13"/>
        <v/>
      </c>
      <c r="J110" s="210" t="str">
        <f t="shared" si="18"/>
        <v/>
      </c>
      <c r="K110" s="210" t="str">
        <f t="shared" si="14"/>
        <v/>
      </c>
      <c r="N110" s="195"/>
    </row>
    <row r="111" spans="2:14" ht="15" customHeight="1">
      <c r="B111" s="194" t="str">
        <f t="shared" si="19"/>
        <v/>
      </c>
      <c r="C111" s="209" t="str">
        <f t="shared" si="11"/>
        <v/>
      </c>
      <c r="D111" s="195" t="str">
        <f t="shared" si="15"/>
        <v/>
      </c>
      <c r="E111" s="210" t="str">
        <f t="shared" si="10"/>
        <v/>
      </c>
      <c r="F111" s="210" t="str">
        <f t="shared" si="16"/>
        <v/>
      </c>
      <c r="G111" s="210" t="str">
        <f t="shared" si="17"/>
        <v/>
      </c>
      <c r="H111" s="210" t="str">
        <f t="shared" si="12"/>
        <v/>
      </c>
      <c r="I111" s="210" t="str">
        <f t="shared" si="13"/>
        <v/>
      </c>
      <c r="J111" s="210" t="str">
        <f t="shared" si="18"/>
        <v/>
      </c>
      <c r="K111" s="210" t="str">
        <f t="shared" si="14"/>
        <v/>
      </c>
      <c r="N111" s="195"/>
    </row>
    <row r="112" spans="2:14" ht="15" customHeight="1">
      <c r="B112" s="194" t="str">
        <f t="shared" si="19"/>
        <v/>
      </c>
      <c r="C112" s="209" t="str">
        <f t="shared" si="11"/>
        <v/>
      </c>
      <c r="D112" s="195" t="str">
        <f t="shared" si="15"/>
        <v/>
      </c>
      <c r="E112" s="210" t="str">
        <f t="shared" si="10"/>
        <v/>
      </c>
      <c r="F112" s="210" t="str">
        <f t="shared" si="16"/>
        <v/>
      </c>
      <c r="G112" s="210" t="str">
        <f t="shared" si="17"/>
        <v/>
      </c>
      <c r="H112" s="210" t="str">
        <f t="shared" si="12"/>
        <v/>
      </c>
      <c r="I112" s="210" t="str">
        <f t="shared" si="13"/>
        <v/>
      </c>
      <c r="J112" s="210" t="str">
        <f t="shared" si="18"/>
        <v/>
      </c>
      <c r="K112" s="210" t="str">
        <f t="shared" si="14"/>
        <v/>
      </c>
      <c r="N112" s="195"/>
    </row>
    <row r="113" spans="2:14" ht="15" customHeight="1">
      <c r="B113" s="194" t="str">
        <f t="shared" si="19"/>
        <v/>
      </c>
      <c r="C113" s="209" t="str">
        <f t="shared" si="11"/>
        <v/>
      </c>
      <c r="D113" s="195" t="str">
        <f t="shared" si="15"/>
        <v/>
      </c>
      <c r="E113" s="210" t="str">
        <f t="shared" si="10"/>
        <v/>
      </c>
      <c r="F113" s="210" t="str">
        <f t="shared" si="16"/>
        <v/>
      </c>
      <c r="G113" s="210" t="str">
        <f t="shared" si="17"/>
        <v/>
      </c>
      <c r="H113" s="210" t="str">
        <f t="shared" si="12"/>
        <v/>
      </c>
      <c r="I113" s="210" t="str">
        <f t="shared" si="13"/>
        <v/>
      </c>
      <c r="J113" s="210" t="str">
        <f t="shared" si="18"/>
        <v/>
      </c>
      <c r="K113" s="210" t="str">
        <f t="shared" si="14"/>
        <v/>
      </c>
      <c r="N113" s="195"/>
    </row>
    <row r="114" spans="2:14" ht="15" customHeight="1">
      <c r="B114" s="194" t="str">
        <f t="shared" si="19"/>
        <v/>
      </c>
      <c r="C114" s="209" t="str">
        <f t="shared" si="11"/>
        <v/>
      </c>
      <c r="D114" s="195" t="str">
        <f t="shared" si="15"/>
        <v/>
      </c>
      <c r="E114" s="210" t="str">
        <f t="shared" si="10"/>
        <v/>
      </c>
      <c r="F114" s="210" t="str">
        <f t="shared" si="16"/>
        <v/>
      </c>
      <c r="G114" s="210" t="str">
        <f t="shared" si="17"/>
        <v/>
      </c>
      <c r="H114" s="210" t="str">
        <f t="shared" si="12"/>
        <v/>
      </c>
      <c r="I114" s="210" t="str">
        <f t="shared" si="13"/>
        <v/>
      </c>
      <c r="J114" s="210" t="str">
        <f t="shared" si="18"/>
        <v/>
      </c>
      <c r="K114" s="210" t="str">
        <f t="shared" si="14"/>
        <v/>
      </c>
      <c r="N114" s="195"/>
    </row>
    <row r="115" spans="2:14" ht="15" customHeight="1">
      <c r="B115" s="194" t="str">
        <f t="shared" si="19"/>
        <v/>
      </c>
      <c r="C115" s="209" t="str">
        <f t="shared" si="11"/>
        <v/>
      </c>
      <c r="D115" s="195" t="str">
        <f t="shared" si="15"/>
        <v/>
      </c>
      <c r="E115" s="210" t="str">
        <f t="shared" si="10"/>
        <v/>
      </c>
      <c r="F115" s="210" t="str">
        <f t="shared" si="16"/>
        <v/>
      </c>
      <c r="G115" s="210" t="str">
        <f t="shared" si="17"/>
        <v/>
      </c>
      <c r="H115" s="210" t="str">
        <f t="shared" si="12"/>
        <v/>
      </c>
      <c r="I115" s="210" t="str">
        <f t="shared" si="13"/>
        <v/>
      </c>
      <c r="J115" s="210" t="str">
        <f t="shared" si="18"/>
        <v/>
      </c>
      <c r="K115" s="210" t="str">
        <f t="shared" si="14"/>
        <v/>
      </c>
      <c r="N115" s="195"/>
    </row>
    <row r="116" spans="2:14" ht="15" customHeight="1">
      <c r="B116" s="194" t="str">
        <f t="shared" si="19"/>
        <v/>
      </c>
      <c r="C116" s="209" t="str">
        <f t="shared" si="11"/>
        <v/>
      </c>
      <c r="D116" s="195" t="str">
        <f t="shared" si="15"/>
        <v/>
      </c>
      <c r="E116" s="210" t="str">
        <f t="shared" si="10"/>
        <v/>
      </c>
      <c r="F116" s="210" t="str">
        <f t="shared" si="16"/>
        <v/>
      </c>
      <c r="G116" s="210" t="str">
        <f t="shared" si="17"/>
        <v/>
      </c>
      <c r="H116" s="210" t="str">
        <f t="shared" si="12"/>
        <v/>
      </c>
      <c r="I116" s="210" t="str">
        <f t="shared" si="13"/>
        <v/>
      </c>
      <c r="J116" s="210" t="str">
        <f t="shared" si="18"/>
        <v/>
      </c>
      <c r="K116" s="210" t="str">
        <f t="shared" si="14"/>
        <v/>
      </c>
      <c r="N116" s="195"/>
    </row>
    <row r="117" spans="2:14" ht="15" customHeight="1">
      <c r="B117" s="194" t="str">
        <f t="shared" si="19"/>
        <v/>
      </c>
      <c r="C117" s="209" t="str">
        <f t="shared" si="11"/>
        <v/>
      </c>
      <c r="D117" s="195" t="str">
        <f t="shared" si="15"/>
        <v/>
      </c>
      <c r="E117" s="210" t="str">
        <f t="shared" si="10"/>
        <v/>
      </c>
      <c r="F117" s="210" t="str">
        <f t="shared" si="16"/>
        <v/>
      </c>
      <c r="G117" s="210" t="str">
        <f t="shared" si="17"/>
        <v/>
      </c>
      <c r="H117" s="210" t="str">
        <f t="shared" si="12"/>
        <v/>
      </c>
      <c r="I117" s="210" t="str">
        <f t="shared" si="13"/>
        <v/>
      </c>
      <c r="J117" s="210" t="str">
        <f t="shared" si="18"/>
        <v/>
      </c>
      <c r="K117" s="210" t="str">
        <f t="shared" si="14"/>
        <v/>
      </c>
      <c r="N117" s="195"/>
    </row>
    <row r="118" spans="2:14" ht="15" customHeight="1">
      <c r="B118" s="194" t="str">
        <f t="shared" si="19"/>
        <v/>
      </c>
      <c r="C118" s="209" t="str">
        <f t="shared" si="11"/>
        <v/>
      </c>
      <c r="D118" s="195" t="str">
        <f t="shared" si="15"/>
        <v/>
      </c>
      <c r="E118" s="210" t="str">
        <f t="shared" si="10"/>
        <v/>
      </c>
      <c r="F118" s="210" t="str">
        <f t="shared" si="16"/>
        <v/>
      </c>
      <c r="G118" s="210" t="str">
        <f t="shared" si="17"/>
        <v/>
      </c>
      <c r="H118" s="210" t="str">
        <f t="shared" si="12"/>
        <v/>
      </c>
      <c r="I118" s="210" t="str">
        <f t="shared" si="13"/>
        <v/>
      </c>
      <c r="J118" s="210" t="str">
        <f t="shared" si="18"/>
        <v/>
      </c>
      <c r="K118" s="210" t="str">
        <f t="shared" si="14"/>
        <v/>
      </c>
      <c r="N118" s="195"/>
    </row>
    <row r="119" spans="2:14" ht="15" customHeight="1">
      <c r="B119" s="194" t="str">
        <f t="shared" si="19"/>
        <v/>
      </c>
      <c r="C119" s="209" t="str">
        <f t="shared" si="11"/>
        <v/>
      </c>
      <c r="D119" s="195" t="str">
        <f t="shared" si="15"/>
        <v/>
      </c>
      <c r="E119" s="210" t="str">
        <f t="shared" si="10"/>
        <v/>
      </c>
      <c r="F119" s="210" t="str">
        <f t="shared" si="16"/>
        <v/>
      </c>
      <c r="G119" s="210" t="str">
        <f t="shared" si="17"/>
        <v/>
      </c>
      <c r="H119" s="210" t="str">
        <f t="shared" si="12"/>
        <v/>
      </c>
      <c r="I119" s="210" t="str">
        <f t="shared" si="13"/>
        <v/>
      </c>
      <c r="J119" s="210" t="str">
        <f t="shared" si="18"/>
        <v/>
      </c>
      <c r="K119" s="210" t="str">
        <f t="shared" si="14"/>
        <v/>
      </c>
      <c r="N119" s="195"/>
    </row>
    <row r="120" spans="2:14" ht="15" customHeight="1">
      <c r="B120" s="194" t="str">
        <f t="shared" si="19"/>
        <v/>
      </c>
      <c r="C120" s="209" t="str">
        <f t="shared" si="11"/>
        <v/>
      </c>
      <c r="D120" s="195" t="str">
        <f t="shared" si="15"/>
        <v/>
      </c>
      <c r="E120" s="210" t="str">
        <f t="shared" si="10"/>
        <v/>
      </c>
      <c r="F120" s="210" t="str">
        <f t="shared" si="16"/>
        <v/>
      </c>
      <c r="G120" s="210" t="str">
        <f t="shared" si="17"/>
        <v/>
      </c>
      <c r="H120" s="210" t="str">
        <f t="shared" si="12"/>
        <v/>
      </c>
      <c r="I120" s="210" t="str">
        <f t="shared" si="13"/>
        <v/>
      </c>
      <c r="J120" s="210" t="str">
        <f t="shared" si="18"/>
        <v/>
      </c>
      <c r="K120" s="210" t="str">
        <f t="shared" si="14"/>
        <v/>
      </c>
      <c r="N120" s="195"/>
    </row>
    <row r="121" spans="2:14" ht="15" customHeight="1">
      <c r="B121" s="194" t="str">
        <f t="shared" si="19"/>
        <v/>
      </c>
      <c r="C121" s="209" t="str">
        <f t="shared" si="11"/>
        <v/>
      </c>
      <c r="D121" s="195" t="str">
        <f t="shared" si="15"/>
        <v/>
      </c>
      <c r="E121" s="210" t="str">
        <f t="shared" si="10"/>
        <v/>
      </c>
      <c r="F121" s="210" t="str">
        <f t="shared" si="16"/>
        <v/>
      </c>
      <c r="G121" s="210" t="str">
        <f t="shared" si="17"/>
        <v/>
      </c>
      <c r="H121" s="210" t="str">
        <f t="shared" si="12"/>
        <v/>
      </c>
      <c r="I121" s="210" t="str">
        <f t="shared" si="13"/>
        <v/>
      </c>
      <c r="J121" s="210" t="str">
        <f t="shared" si="18"/>
        <v/>
      </c>
      <c r="K121" s="210" t="str">
        <f t="shared" si="14"/>
        <v/>
      </c>
      <c r="N121" s="195"/>
    </row>
    <row r="122" spans="2:14" ht="15" customHeight="1">
      <c r="B122" s="194" t="str">
        <f t="shared" si="19"/>
        <v/>
      </c>
      <c r="C122" s="209" t="str">
        <f t="shared" si="11"/>
        <v/>
      </c>
      <c r="D122" s="195" t="str">
        <f t="shared" si="15"/>
        <v/>
      </c>
      <c r="E122" s="210" t="str">
        <f t="shared" si="10"/>
        <v/>
      </c>
      <c r="F122" s="210" t="str">
        <f t="shared" si="16"/>
        <v/>
      </c>
      <c r="G122" s="210" t="str">
        <f t="shared" si="17"/>
        <v/>
      </c>
      <c r="H122" s="210" t="str">
        <f t="shared" si="12"/>
        <v/>
      </c>
      <c r="I122" s="210" t="str">
        <f t="shared" si="13"/>
        <v/>
      </c>
      <c r="J122" s="210" t="str">
        <f t="shared" si="18"/>
        <v/>
      </c>
      <c r="K122" s="210" t="str">
        <f t="shared" si="14"/>
        <v/>
      </c>
      <c r="N122" s="195"/>
    </row>
    <row r="123" spans="2:14" ht="15" customHeight="1">
      <c r="B123" s="194" t="str">
        <f t="shared" si="19"/>
        <v/>
      </c>
      <c r="C123" s="209" t="str">
        <f t="shared" si="11"/>
        <v/>
      </c>
      <c r="D123" s="195" t="str">
        <f t="shared" si="15"/>
        <v/>
      </c>
      <c r="E123" s="210" t="str">
        <f t="shared" si="10"/>
        <v/>
      </c>
      <c r="F123" s="210" t="str">
        <f t="shared" si="16"/>
        <v/>
      </c>
      <c r="G123" s="210" t="str">
        <f t="shared" si="17"/>
        <v/>
      </c>
      <c r="H123" s="210" t="str">
        <f t="shared" si="12"/>
        <v/>
      </c>
      <c r="I123" s="210" t="str">
        <f t="shared" si="13"/>
        <v/>
      </c>
      <c r="J123" s="210" t="str">
        <f t="shared" si="18"/>
        <v/>
      </c>
      <c r="K123" s="210" t="str">
        <f t="shared" si="14"/>
        <v/>
      </c>
      <c r="N123" s="195"/>
    </row>
    <row r="124" spans="2:14" ht="15" customHeight="1">
      <c r="B124" s="194" t="str">
        <f t="shared" si="19"/>
        <v/>
      </c>
      <c r="C124" s="209" t="str">
        <f t="shared" si="11"/>
        <v/>
      </c>
      <c r="D124" s="195" t="str">
        <f t="shared" si="15"/>
        <v/>
      </c>
      <c r="E124" s="210" t="str">
        <f t="shared" si="10"/>
        <v/>
      </c>
      <c r="F124" s="210" t="str">
        <f t="shared" si="16"/>
        <v/>
      </c>
      <c r="G124" s="210" t="str">
        <f t="shared" si="17"/>
        <v/>
      </c>
      <c r="H124" s="210" t="str">
        <f t="shared" si="12"/>
        <v/>
      </c>
      <c r="I124" s="210" t="str">
        <f t="shared" si="13"/>
        <v/>
      </c>
      <c r="J124" s="210" t="str">
        <f t="shared" si="18"/>
        <v/>
      </c>
      <c r="K124" s="210" t="str">
        <f t="shared" si="14"/>
        <v/>
      </c>
      <c r="N124" s="195"/>
    </row>
    <row r="125" spans="2:14" ht="15" customHeight="1">
      <c r="B125" s="194" t="str">
        <f t="shared" si="19"/>
        <v/>
      </c>
      <c r="C125" s="209" t="str">
        <f t="shared" si="11"/>
        <v/>
      </c>
      <c r="D125" s="195" t="str">
        <f t="shared" si="15"/>
        <v/>
      </c>
      <c r="E125" s="210" t="str">
        <f t="shared" si="10"/>
        <v/>
      </c>
      <c r="F125" s="210" t="str">
        <f t="shared" si="16"/>
        <v/>
      </c>
      <c r="G125" s="210" t="str">
        <f t="shared" si="17"/>
        <v/>
      </c>
      <c r="H125" s="210" t="str">
        <f t="shared" si="12"/>
        <v/>
      </c>
      <c r="I125" s="210" t="str">
        <f t="shared" si="13"/>
        <v/>
      </c>
      <c r="J125" s="210" t="str">
        <f t="shared" si="18"/>
        <v/>
      </c>
      <c r="K125" s="210" t="str">
        <f t="shared" si="14"/>
        <v/>
      </c>
      <c r="N125" s="195"/>
    </row>
    <row r="126" spans="2:14" ht="15" customHeight="1">
      <c r="B126" s="194" t="str">
        <f t="shared" si="19"/>
        <v/>
      </c>
      <c r="C126" s="209" t="str">
        <f t="shared" si="11"/>
        <v/>
      </c>
      <c r="D126" s="195" t="str">
        <f t="shared" si="15"/>
        <v/>
      </c>
      <c r="E126" s="210" t="str">
        <f t="shared" si="10"/>
        <v/>
      </c>
      <c r="F126" s="210" t="str">
        <f t="shared" si="16"/>
        <v/>
      </c>
      <c r="G126" s="210" t="str">
        <f t="shared" si="17"/>
        <v/>
      </c>
      <c r="H126" s="210" t="str">
        <f t="shared" si="12"/>
        <v/>
      </c>
      <c r="I126" s="210" t="str">
        <f t="shared" si="13"/>
        <v/>
      </c>
      <c r="J126" s="210" t="str">
        <f t="shared" si="18"/>
        <v/>
      </c>
      <c r="K126" s="210" t="str">
        <f t="shared" si="14"/>
        <v/>
      </c>
      <c r="N126" s="195"/>
    </row>
    <row r="127" spans="2:14" ht="15" customHeight="1">
      <c r="B127" s="194" t="str">
        <f t="shared" si="19"/>
        <v/>
      </c>
      <c r="C127" s="209" t="str">
        <f t="shared" si="11"/>
        <v/>
      </c>
      <c r="D127" s="195" t="str">
        <f t="shared" si="15"/>
        <v/>
      </c>
      <c r="E127" s="210" t="str">
        <f t="shared" si="10"/>
        <v/>
      </c>
      <c r="F127" s="210" t="str">
        <f t="shared" si="16"/>
        <v/>
      </c>
      <c r="G127" s="210" t="str">
        <f t="shared" si="17"/>
        <v/>
      </c>
      <c r="H127" s="210" t="str">
        <f t="shared" si="12"/>
        <v/>
      </c>
      <c r="I127" s="210" t="str">
        <f t="shared" si="13"/>
        <v/>
      </c>
      <c r="J127" s="210" t="str">
        <f t="shared" si="18"/>
        <v/>
      </c>
      <c r="K127" s="210" t="str">
        <f t="shared" si="14"/>
        <v/>
      </c>
      <c r="N127" s="195"/>
    </row>
    <row r="128" spans="2:14" ht="15" customHeight="1">
      <c r="B128" s="194" t="str">
        <f t="shared" si="19"/>
        <v/>
      </c>
      <c r="C128" s="209" t="str">
        <f t="shared" si="11"/>
        <v/>
      </c>
      <c r="D128" s="195" t="str">
        <f t="shared" si="15"/>
        <v/>
      </c>
      <c r="E128" s="210" t="str">
        <f t="shared" si="10"/>
        <v/>
      </c>
      <c r="F128" s="210" t="str">
        <f t="shared" si="16"/>
        <v/>
      </c>
      <c r="G128" s="210" t="str">
        <f t="shared" si="17"/>
        <v/>
      </c>
      <c r="H128" s="210" t="str">
        <f t="shared" si="12"/>
        <v/>
      </c>
      <c r="I128" s="210" t="str">
        <f t="shared" si="13"/>
        <v/>
      </c>
      <c r="J128" s="210" t="str">
        <f t="shared" si="18"/>
        <v/>
      </c>
      <c r="K128" s="210" t="str">
        <f t="shared" si="14"/>
        <v/>
      </c>
      <c r="N128" s="195"/>
    </row>
    <row r="129" spans="2:14" ht="15" customHeight="1">
      <c r="B129" s="194" t="str">
        <f t="shared" si="19"/>
        <v/>
      </c>
      <c r="C129" s="209" t="str">
        <f t="shared" si="11"/>
        <v/>
      </c>
      <c r="D129" s="195" t="str">
        <f t="shared" si="15"/>
        <v/>
      </c>
      <c r="E129" s="210" t="str">
        <f t="shared" si="10"/>
        <v/>
      </c>
      <c r="F129" s="210" t="str">
        <f t="shared" si="16"/>
        <v/>
      </c>
      <c r="G129" s="210" t="str">
        <f t="shared" si="17"/>
        <v/>
      </c>
      <c r="H129" s="210" t="str">
        <f t="shared" si="12"/>
        <v/>
      </c>
      <c r="I129" s="210" t="str">
        <f t="shared" si="13"/>
        <v/>
      </c>
      <c r="J129" s="210" t="str">
        <f t="shared" si="18"/>
        <v/>
      </c>
      <c r="K129" s="210" t="str">
        <f t="shared" si="14"/>
        <v/>
      </c>
      <c r="N129" s="195"/>
    </row>
    <row r="130" spans="2:14" ht="15" customHeight="1">
      <c r="B130" s="194" t="str">
        <f t="shared" si="19"/>
        <v/>
      </c>
      <c r="C130" s="209" t="str">
        <f t="shared" si="11"/>
        <v/>
      </c>
      <c r="D130" s="195" t="str">
        <f t="shared" si="15"/>
        <v/>
      </c>
      <c r="E130" s="210" t="str">
        <f t="shared" si="10"/>
        <v/>
      </c>
      <c r="F130" s="210" t="str">
        <f t="shared" si="16"/>
        <v/>
      </c>
      <c r="G130" s="210" t="str">
        <f t="shared" si="17"/>
        <v/>
      </c>
      <c r="H130" s="210" t="str">
        <f t="shared" si="12"/>
        <v/>
      </c>
      <c r="I130" s="210" t="str">
        <f t="shared" si="13"/>
        <v/>
      </c>
      <c r="J130" s="210" t="str">
        <f t="shared" si="18"/>
        <v/>
      </c>
      <c r="K130" s="210" t="str">
        <f t="shared" si="14"/>
        <v/>
      </c>
      <c r="N130" s="195"/>
    </row>
    <row r="131" spans="2:14" ht="15" customHeight="1">
      <c r="B131" s="194" t="str">
        <f t="shared" si="19"/>
        <v/>
      </c>
      <c r="C131" s="209" t="str">
        <f t="shared" si="11"/>
        <v/>
      </c>
      <c r="D131" s="195" t="str">
        <f t="shared" si="15"/>
        <v/>
      </c>
      <c r="E131" s="210" t="str">
        <f t="shared" si="10"/>
        <v/>
      </c>
      <c r="F131" s="210" t="str">
        <f t="shared" si="16"/>
        <v/>
      </c>
      <c r="G131" s="210" t="str">
        <f t="shared" si="17"/>
        <v/>
      </c>
      <c r="H131" s="210" t="str">
        <f t="shared" si="12"/>
        <v/>
      </c>
      <c r="I131" s="210" t="str">
        <f t="shared" si="13"/>
        <v/>
      </c>
      <c r="J131" s="210" t="str">
        <f t="shared" si="18"/>
        <v/>
      </c>
      <c r="K131" s="210" t="str">
        <f t="shared" si="14"/>
        <v/>
      </c>
      <c r="N131" s="195"/>
    </row>
    <row r="132" spans="2:14" ht="15" customHeight="1">
      <c r="B132" s="194" t="str">
        <f t="shared" si="19"/>
        <v/>
      </c>
      <c r="C132" s="209" t="str">
        <f t="shared" si="11"/>
        <v/>
      </c>
      <c r="D132" s="195" t="str">
        <f t="shared" si="15"/>
        <v/>
      </c>
      <c r="E132" s="210" t="str">
        <f t="shared" si="10"/>
        <v/>
      </c>
      <c r="F132" s="210" t="str">
        <f t="shared" si="16"/>
        <v/>
      </c>
      <c r="G132" s="210" t="str">
        <f t="shared" si="17"/>
        <v/>
      </c>
      <c r="H132" s="210" t="str">
        <f t="shared" si="12"/>
        <v/>
      </c>
      <c r="I132" s="210" t="str">
        <f t="shared" si="13"/>
        <v/>
      </c>
      <c r="J132" s="210" t="str">
        <f t="shared" si="18"/>
        <v/>
      </c>
      <c r="K132" s="210" t="str">
        <f t="shared" si="14"/>
        <v/>
      </c>
      <c r="N132" s="195"/>
    </row>
    <row r="133" spans="2:14" ht="15" customHeight="1">
      <c r="B133" s="194" t="str">
        <f t="shared" si="19"/>
        <v/>
      </c>
      <c r="C133" s="209" t="str">
        <f t="shared" si="11"/>
        <v/>
      </c>
      <c r="D133" s="195" t="str">
        <f t="shared" si="15"/>
        <v/>
      </c>
      <c r="E133" s="210" t="str">
        <f t="shared" si="10"/>
        <v/>
      </c>
      <c r="F133" s="210" t="str">
        <f t="shared" si="16"/>
        <v/>
      </c>
      <c r="G133" s="210" t="str">
        <f t="shared" si="17"/>
        <v/>
      </c>
      <c r="H133" s="210" t="str">
        <f t="shared" si="12"/>
        <v/>
      </c>
      <c r="I133" s="210" t="str">
        <f t="shared" si="13"/>
        <v/>
      </c>
      <c r="J133" s="210" t="str">
        <f t="shared" si="18"/>
        <v/>
      </c>
      <c r="K133" s="210" t="str">
        <f t="shared" si="14"/>
        <v/>
      </c>
      <c r="N133" s="195"/>
    </row>
    <row r="134" spans="2:14" ht="15" customHeight="1">
      <c r="B134" s="194" t="str">
        <f t="shared" si="19"/>
        <v/>
      </c>
      <c r="C134" s="209" t="str">
        <f t="shared" si="11"/>
        <v/>
      </c>
      <c r="D134" s="195" t="str">
        <f t="shared" si="15"/>
        <v/>
      </c>
      <c r="E134" s="210" t="str">
        <f t="shared" si="10"/>
        <v/>
      </c>
      <c r="F134" s="210" t="str">
        <f t="shared" si="16"/>
        <v/>
      </c>
      <c r="G134" s="210" t="str">
        <f t="shared" si="17"/>
        <v/>
      </c>
      <c r="H134" s="210" t="str">
        <f t="shared" si="12"/>
        <v/>
      </c>
      <c r="I134" s="210" t="str">
        <f t="shared" si="13"/>
        <v/>
      </c>
      <c r="J134" s="210" t="str">
        <f t="shared" si="18"/>
        <v/>
      </c>
      <c r="K134" s="210" t="str">
        <f t="shared" si="14"/>
        <v/>
      </c>
      <c r="N134" s="195"/>
    </row>
    <row r="135" spans="2:14" ht="15" customHeight="1">
      <c r="B135" s="194" t="str">
        <f t="shared" si="19"/>
        <v/>
      </c>
      <c r="C135" s="209" t="str">
        <f t="shared" si="11"/>
        <v/>
      </c>
      <c r="D135" s="195" t="str">
        <f t="shared" si="15"/>
        <v/>
      </c>
      <c r="E135" s="210" t="str">
        <f t="shared" si="10"/>
        <v/>
      </c>
      <c r="F135" s="210" t="str">
        <f t="shared" si="16"/>
        <v/>
      </c>
      <c r="G135" s="210" t="str">
        <f t="shared" si="17"/>
        <v/>
      </c>
      <c r="H135" s="210" t="str">
        <f t="shared" si="12"/>
        <v/>
      </c>
      <c r="I135" s="210" t="str">
        <f t="shared" si="13"/>
        <v/>
      </c>
      <c r="J135" s="210" t="str">
        <f t="shared" si="18"/>
        <v/>
      </c>
      <c r="K135" s="210" t="str">
        <f t="shared" si="14"/>
        <v/>
      </c>
      <c r="N135" s="195"/>
    </row>
    <row r="136" spans="2:14" ht="15" customHeight="1">
      <c r="B136" s="194" t="str">
        <f t="shared" si="19"/>
        <v/>
      </c>
      <c r="C136" s="209" t="str">
        <f t="shared" si="11"/>
        <v/>
      </c>
      <c r="D136" s="195" t="str">
        <f t="shared" si="15"/>
        <v/>
      </c>
      <c r="E136" s="210" t="str">
        <f t="shared" si="10"/>
        <v/>
      </c>
      <c r="F136" s="210" t="str">
        <f t="shared" si="16"/>
        <v/>
      </c>
      <c r="G136" s="210" t="str">
        <f t="shared" si="17"/>
        <v/>
      </c>
      <c r="H136" s="210" t="str">
        <f t="shared" si="12"/>
        <v/>
      </c>
      <c r="I136" s="210" t="str">
        <f t="shared" si="13"/>
        <v/>
      </c>
      <c r="J136" s="210" t="str">
        <f t="shared" si="18"/>
        <v/>
      </c>
      <c r="K136" s="210" t="str">
        <f t="shared" si="14"/>
        <v/>
      </c>
      <c r="N136" s="195"/>
    </row>
    <row r="137" spans="2:14" ht="15" customHeight="1">
      <c r="B137" s="194" t="str">
        <f t="shared" si="19"/>
        <v/>
      </c>
      <c r="C137" s="209" t="str">
        <f t="shared" si="11"/>
        <v/>
      </c>
      <c r="D137" s="195" t="str">
        <f t="shared" si="15"/>
        <v/>
      </c>
      <c r="E137" s="210" t="str">
        <f t="shared" si="10"/>
        <v/>
      </c>
      <c r="F137" s="210" t="str">
        <f t="shared" si="16"/>
        <v/>
      </c>
      <c r="G137" s="210" t="str">
        <f t="shared" si="17"/>
        <v/>
      </c>
      <c r="H137" s="210" t="str">
        <f t="shared" si="12"/>
        <v/>
      </c>
      <c r="I137" s="210" t="str">
        <f t="shared" si="13"/>
        <v/>
      </c>
      <c r="J137" s="210" t="str">
        <f t="shared" si="18"/>
        <v/>
      </c>
      <c r="K137" s="210" t="str">
        <f t="shared" si="14"/>
        <v/>
      </c>
      <c r="N137" s="195"/>
    </row>
    <row r="138" spans="2:14" ht="15" customHeight="1">
      <c r="B138" s="194" t="str">
        <f t="shared" si="19"/>
        <v/>
      </c>
      <c r="C138" s="209" t="str">
        <f t="shared" si="11"/>
        <v/>
      </c>
      <c r="D138" s="195" t="str">
        <f t="shared" si="15"/>
        <v/>
      </c>
      <c r="E138" s="210" t="str">
        <f t="shared" si="10"/>
        <v/>
      </c>
      <c r="F138" s="210" t="str">
        <f t="shared" si="16"/>
        <v/>
      </c>
      <c r="G138" s="210" t="str">
        <f t="shared" si="17"/>
        <v/>
      </c>
      <c r="H138" s="210" t="str">
        <f t="shared" si="12"/>
        <v/>
      </c>
      <c r="I138" s="210" t="str">
        <f t="shared" si="13"/>
        <v/>
      </c>
      <c r="J138" s="210" t="str">
        <f t="shared" si="18"/>
        <v/>
      </c>
      <c r="K138" s="210" t="str">
        <f t="shared" si="14"/>
        <v/>
      </c>
      <c r="N138" s="195"/>
    </row>
    <row r="139" spans="2:14" ht="15" customHeight="1">
      <c r="B139" s="194" t="str">
        <f t="shared" si="19"/>
        <v/>
      </c>
      <c r="C139" s="209" t="str">
        <f t="shared" si="11"/>
        <v/>
      </c>
      <c r="D139" s="195" t="str">
        <f t="shared" si="15"/>
        <v/>
      </c>
      <c r="E139" s="210" t="str">
        <f t="shared" si="10"/>
        <v/>
      </c>
      <c r="F139" s="210" t="str">
        <f t="shared" si="16"/>
        <v/>
      </c>
      <c r="G139" s="210" t="str">
        <f t="shared" si="17"/>
        <v/>
      </c>
      <c r="H139" s="210" t="str">
        <f t="shared" si="12"/>
        <v/>
      </c>
      <c r="I139" s="210" t="str">
        <f t="shared" si="13"/>
        <v/>
      </c>
      <c r="J139" s="210" t="str">
        <f t="shared" si="18"/>
        <v/>
      </c>
      <c r="K139" s="210" t="str">
        <f t="shared" si="14"/>
        <v/>
      </c>
      <c r="N139" s="195"/>
    </row>
    <row r="140" spans="2:14" ht="15" customHeight="1">
      <c r="B140" s="194" t="str">
        <f t="shared" si="19"/>
        <v/>
      </c>
      <c r="C140" s="209" t="str">
        <f t="shared" si="11"/>
        <v/>
      </c>
      <c r="D140" s="195" t="str">
        <f t="shared" si="15"/>
        <v/>
      </c>
      <c r="E140" s="210" t="str">
        <f t="shared" si="10"/>
        <v/>
      </c>
      <c r="F140" s="210" t="str">
        <f t="shared" si="16"/>
        <v/>
      </c>
      <c r="G140" s="210" t="str">
        <f t="shared" si="17"/>
        <v/>
      </c>
      <c r="H140" s="210" t="str">
        <f t="shared" si="12"/>
        <v/>
      </c>
      <c r="I140" s="210" t="str">
        <f t="shared" si="13"/>
        <v/>
      </c>
      <c r="J140" s="210" t="str">
        <f t="shared" si="18"/>
        <v/>
      </c>
      <c r="K140" s="210" t="str">
        <f t="shared" si="14"/>
        <v/>
      </c>
      <c r="N140" s="195"/>
    </row>
    <row r="141" spans="2:14" ht="15" customHeight="1">
      <c r="B141" s="194" t="str">
        <f t="shared" si="19"/>
        <v/>
      </c>
      <c r="C141" s="209" t="str">
        <f t="shared" si="11"/>
        <v/>
      </c>
      <c r="D141" s="195" t="str">
        <f t="shared" si="15"/>
        <v/>
      </c>
      <c r="E141" s="210" t="str">
        <f t="shared" si="10"/>
        <v/>
      </c>
      <c r="F141" s="210" t="str">
        <f t="shared" si="16"/>
        <v/>
      </c>
      <c r="G141" s="210" t="str">
        <f t="shared" si="17"/>
        <v/>
      </c>
      <c r="H141" s="210" t="str">
        <f t="shared" si="12"/>
        <v/>
      </c>
      <c r="I141" s="210" t="str">
        <f t="shared" si="13"/>
        <v/>
      </c>
      <c r="J141" s="210" t="str">
        <f t="shared" si="18"/>
        <v/>
      </c>
      <c r="K141" s="210" t="str">
        <f t="shared" si="14"/>
        <v/>
      </c>
      <c r="N141" s="195"/>
    </row>
    <row r="142" spans="2:14" ht="15" customHeight="1">
      <c r="B142" s="194" t="str">
        <f t="shared" si="19"/>
        <v/>
      </c>
      <c r="C142" s="209" t="str">
        <f t="shared" si="11"/>
        <v/>
      </c>
      <c r="D142" s="195" t="str">
        <f t="shared" si="15"/>
        <v/>
      </c>
      <c r="E142" s="210" t="str">
        <f t="shared" si="10"/>
        <v/>
      </c>
      <c r="F142" s="210" t="str">
        <f t="shared" si="16"/>
        <v/>
      </c>
      <c r="G142" s="210" t="str">
        <f t="shared" si="17"/>
        <v/>
      </c>
      <c r="H142" s="210" t="str">
        <f t="shared" si="12"/>
        <v/>
      </c>
      <c r="I142" s="210" t="str">
        <f t="shared" si="13"/>
        <v/>
      </c>
      <c r="J142" s="210" t="str">
        <f t="shared" si="18"/>
        <v/>
      </c>
      <c r="K142" s="210" t="str">
        <f t="shared" si="14"/>
        <v/>
      </c>
      <c r="N142" s="195"/>
    </row>
    <row r="143" spans="2:14" ht="15" customHeight="1">
      <c r="B143" s="194" t="str">
        <f t="shared" si="19"/>
        <v/>
      </c>
      <c r="C143" s="209" t="str">
        <f t="shared" si="11"/>
        <v/>
      </c>
      <c r="D143" s="195" t="str">
        <f t="shared" si="15"/>
        <v/>
      </c>
      <c r="E143" s="210" t="str">
        <f t="shared" si="10"/>
        <v/>
      </c>
      <c r="F143" s="210" t="str">
        <f t="shared" si="16"/>
        <v/>
      </c>
      <c r="G143" s="210" t="str">
        <f t="shared" si="17"/>
        <v/>
      </c>
      <c r="H143" s="210" t="str">
        <f t="shared" si="12"/>
        <v/>
      </c>
      <c r="I143" s="210" t="str">
        <f t="shared" si="13"/>
        <v/>
      </c>
      <c r="J143" s="210" t="str">
        <f t="shared" si="18"/>
        <v/>
      </c>
      <c r="K143" s="210" t="str">
        <f t="shared" si="14"/>
        <v/>
      </c>
      <c r="N143" s="195"/>
    </row>
    <row r="144" spans="2:14" ht="15" customHeight="1">
      <c r="B144" s="194" t="str">
        <f t="shared" si="19"/>
        <v/>
      </c>
      <c r="C144" s="209" t="str">
        <f t="shared" si="11"/>
        <v/>
      </c>
      <c r="D144" s="195" t="str">
        <f t="shared" si="15"/>
        <v/>
      </c>
      <c r="E144" s="210" t="str">
        <f t="shared" si="10"/>
        <v/>
      </c>
      <c r="F144" s="210" t="str">
        <f t="shared" si="16"/>
        <v/>
      </c>
      <c r="G144" s="210" t="str">
        <f t="shared" si="17"/>
        <v/>
      </c>
      <c r="H144" s="210" t="str">
        <f t="shared" si="12"/>
        <v/>
      </c>
      <c r="I144" s="210" t="str">
        <f t="shared" si="13"/>
        <v/>
      </c>
      <c r="J144" s="210" t="str">
        <f t="shared" si="18"/>
        <v/>
      </c>
      <c r="K144" s="210" t="str">
        <f t="shared" si="14"/>
        <v/>
      </c>
      <c r="N144" s="195"/>
    </row>
    <row r="145" spans="2:14" ht="15" customHeight="1">
      <c r="B145" s="194" t="str">
        <f t="shared" si="19"/>
        <v/>
      </c>
      <c r="C145" s="209" t="str">
        <f t="shared" si="11"/>
        <v/>
      </c>
      <c r="D145" s="195" t="str">
        <f t="shared" si="15"/>
        <v/>
      </c>
      <c r="E145" s="210" t="str">
        <f t="shared" si="10"/>
        <v/>
      </c>
      <c r="F145" s="210" t="str">
        <f t="shared" si="16"/>
        <v/>
      </c>
      <c r="G145" s="210" t="str">
        <f t="shared" si="17"/>
        <v/>
      </c>
      <c r="H145" s="210" t="str">
        <f t="shared" si="12"/>
        <v/>
      </c>
      <c r="I145" s="210" t="str">
        <f t="shared" si="13"/>
        <v/>
      </c>
      <c r="J145" s="210" t="str">
        <f t="shared" si="18"/>
        <v/>
      </c>
      <c r="K145" s="210" t="str">
        <f t="shared" si="14"/>
        <v/>
      </c>
      <c r="N145" s="195"/>
    </row>
    <row r="146" spans="2:14" ht="15" customHeight="1">
      <c r="B146" s="194" t="str">
        <f t="shared" si="19"/>
        <v/>
      </c>
      <c r="C146" s="209" t="str">
        <f t="shared" si="11"/>
        <v/>
      </c>
      <c r="D146" s="195" t="str">
        <f t="shared" si="15"/>
        <v/>
      </c>
      <c r="E146" s="210" t="str">
        <f t="shared" si="10"/>
        <v/>
      </c>
      <c r="F146" s="210" t="str">
        <f t="shared" si="16"/>
        <v/>
      </c>
      <c r="G146" s="210" t="str">
        <f t="shared" si="17"/>
        <v/>
      </c>
      <c r="H146" s="210" t="str">
        <f t="shared" si="12"/>
        <v/>
      </c>
      <c r="I146" s="210" t="str">
        <f t="shared" si="13"/>
        <v/>
      </c>
      <c r="J146" s="210" t="str">
        <f t="shared" si="18"/>
        <v/>
      </c>
      <c r="K146" s="210" t="str">
        <f t="shared" si="14"/>
        <v/>
      </c>
      <c r="N146" s="195"/>
    </row>
    <row r="147" spans="2:14" ht="15" customHeight="1">
      <c r="B147" s="194" t="str">
        <f t="shared" si="19"/>
        <v/>
      </c>
      <c r="C147" s="209" t="str">
        <f t="shared" si="11"/>
        <v/>
      </c>
      <c r="D147" s="195" t="str">
        <f t="shared" si="15"/>
        <v/>
      </c>
      <c r="E147" s="210" t="str">
        <f t="shared" si="10"/>
        <v/>
      </c>
      <c r="F147" s="210" t="str">
        <f t="shared" si="16"/>
        <v/>
      </c>
      <c r="G147" s="210" t="str">
        <f t="shared" si="17"/>
        <v/>
      </c>
      <c r="H147" s="210" t="str">
        <f t="shared" si="12"/>
        <v/>
      </c>
      <c r="I147" s="210" t="str">
        <f t="shared" si="13"/>
        <v/>
      </c>
      <c r="J147" s="210" t="str">
        <f t="shared" si="18"/>
        <v/>
      </c>
      <c r="K147" s="210" t="str">
        <f t="shared" si="14"/>
        <v/>
      </c>
      <c r="N147" s="195"/>
    </row>
    <row r="148" spans="2:14" ht="15" customHeight="1">
      <c r="B148" s="194" t="str">
        <f t="shared" si="19"/>
        <v/>
      </c>
      <c r="C148" s="209" t="str">
        <f t="shared" si="11"/>
        <v/>
      </c>
      <c r="D148" s="195" t="str">
        <f t="shared" si="15"/>
        <v/>
      </c>
      <c r="E148" s="210" t="str">
        <f t="shared" si="10"/>
        <v/>
      </c>
      <c r="F148" s="210" t="str">
        <f t="shared" si="16"/>
        <v/>
      </c>
      <c r="G148" s="210" t="str">
        <f t="shared" si="17"/>
        <v/>
      </c>
      <c r="H148" s="210" t="str">
        <f t="shared" si="12"/>
        <v/>
      </c>
      <c r="I148" s="210" t="str">
        <f t="shared" si="13"/>
        <v/>
      </c>
      <c r="J148" s="210" t="str">
        <f t="shared" si="18"/>
        <v/>
      </c>
      <c r="K148" s="210" t="str">
        <f t="shared" si="14"/>
        <v/>
      </c>
      <c r="N148" s="195"/>
    </row>
    <row r="149" spans="2:14" ht="15" customHeight="1">
      <c r="B149" s="194" t="str">
        <f t="shared" si="19"/>
        <v/>
      </c>
      <c r="C149" s="209" t="str">
        <f t="shared" si="11"/>
        <v/>
      </c>
      <c r="D149" s="195" t="str">
        <f t="shared" si="15"/>
        <v/>
      </c>
      <c r="E149" s="210" t="str">
        <f t="shared" si="10"/>
        <v/>
      </c>
      <c r="F149" s="210" t="str">
        <f t="shared" si="16"/>
        <v/>
      </c>
      <c r="G149" s="210" t="str">
        <f t="shared" si="17"/>
        <v/>
      </c>
      <c r="H149" s="210" t="str">
        <f t="shared" si="12"/>
        <v/>
      </c>
      <c r="I149" s="210" t="str">
        <f t="shared" si="13"/>
        <v/>
      </c>
      <c r="J149" s="210" t="str">
        <f t="shared" si="18"/>
        <v/>
      </c>
      <c r="K149" s="210" t="str">
        <f t="shared" si="14"/>
        <v/>
      </c>
      <c r="N149" s="195"/>
    </row>
    <row r="150" spans="2:14" ht="15" customHeight="1">
      <c r="B150" s="194" t="str">
        <f t="shared" si="19"/>
        <v/>
      </c>
      <c r="C150" s="209" t="str">
        <f t="shared" si="11"/>
        <v/>
      </c>
      <c r="D150" s="195" t="str">
        <f t="shared" si="15"/>
        <v/>
      </c>
      <c r="E150" s="210" t="str">
        <f t="shared" si="10"/>
        <v/>
      </c>
      <c r="F150" s="210" t="str">
        <f t="shared" si="16"/>
        <v/>
      </c>
      <c r="G150" s="210" t="str">
        <f t="shared" si="17"/>
        <v/>
      </c>
      <c r="H150" s="210" t="str">
        <f t="shared" si="12"/>
        <v/>
      </c>
      <c r="I150" s="210" t="str">
        <f t="shared" si="13"/>
        <v/>
      </c>
      <c r="J150" s="210" t="str">
        <f t="shared" si="18"/>
        <v/>
      </c>
      <c r="K150" s="210" t="str">
        <f t="shared" si="14"/>
        <v/>
      </c>
      <c r="N150" s="195"/>
    </row>
    <row r="151" spans="2:14" ht="15" customHeight="1">
      <c r="B151" s="194" t="str">
        <f t="shared" si="19"/>
        <v/>
      </c>
      <c r="C151" s="209" t="str">
        <f t="shared" si="11"/>
        <v/>
      </c>
      <c r="D151" s="195" t="str">
        <f t="shared" si="15"/>
        <v/>
      </c>
      <c r="E151" s="210" t="str">
        <f t="shared" si="10"/>
        <v/>
      </c>
      <c r="F151" s="210" t="str">
        <f t="shared" si="16"/>
        <v/>
      </c>
      <c r="G151" s="210" t="str">
        <f t="shared" si="17"/>
        <v/>
      </c>
      <c r="H151" s="210" t="str">
        <f t="shared" si="12"/>
        <v/>
      </c>
      <c r="I151" s="210" t="str">
        <f t="shared" si="13"/>
        <v/>
      </c>
      <c r="J151" s="210" t="str">
        <f t="shared" si="18"/>
        <v/>
      </c>
      <c r="K151" s="210" t="str">
        <f t="shared" si="14"/>
        <v/>
      </c>
      <c r="N151" s="195"/>
    </row>
    <row r="152" spans="2:14" ht="15" customHeight="1">
      <c r="B152" s="194" t="str">
        <f t="shared" si="19"/>
        <v/>
      </c>
      <c r="C152" s="209" t="str">
        <f t="shared" si="11"/>
        <v/>
      </c>
      <c r="D152" s="195" t="str">
        <f t="shared" si="15"/>
        <v/>
      </c>
      <c r="E152" s="210" t="str">
        <f t="shared" si="10"/>
        <v/>
      </c>
      <c r="F152" s="210" t="str">
        <f t="shared" si="16"/>
        <v/>
      </c>
      <c r="G152" s="210" t="str">
        <f t="shared" si="17"/>
        <v/>
      </c>
      <c r="H152" s="210" t="str">
        <f t="shared" si="12"/>
        <v/>
      </c>
      <c r="I152" s="210" t="str">
        <f t="shared" si="13"/>
        <v/>
      </c>
      <c r="J152" s="210" t="str">
        <f t="shared" si="18"/>
        <v/>
      </c>
      <c r="K152" s="210" t="str">
        <f t="shared" si="14"/>
        <v/>
      </c>
      <c r="N152" s="195"/>
    </row>
    <row r="153" spans="2:14" ht="15" customHeight="1">
      <c r="B153" s="194" t="str">
        <f t="shared" si="19"/>
        <v/>
      </c>
      <c r="C153" s="209" t="str">
        <f t="shared" si="11"/>
        <v/>
      </c>
      <c r="D153" s="195" t="str">
        <f t="shared" si="15"/>
        <v/>
      </c>
      <c r="E153" s="210" t="str">
        <f t="shared" si="10"/>
        <v/>
      </c>
      <c r="F153" s="210" t="str">
        <f t="shared" si="16"/>
        <v/>
      </c>
      <c r="G153" s="210" t="str">
        <f t="shared" si="17"/>
        <v/>
      </c>
      <c r="H153" s="210" t="str">
        <f t="shared" si="12"/>
        <v/>
      </c>
      <c r="I153" s="210" t="str">
        <f t="shared" si="13"/>
        <v/>
      </c>
      <c r="J153" s="210" t="str">
        <f t="shared" si="18"/>
        <v/>
      </c>
      <c r="K153" s="210" t="str">
        <f t="shared" si="14"/>
        <v/>
      </c>
      <c r="N153" s="195"/>
    </row>
    <row r="154" spans="2:14" ht="15" customHeight="1">
      <c r="B154" s="194" t="str">
        <f t="shared" si="19"/>
        <v/>
      </c>
      <c r="C154" s="209" t="str">
        <f t="shared" si="11"/>
        <v/>
      </c>
      <c r="D154" s="195" t="str">
        <f t="shared" si="15"/>
        <v/>
      </c>
      <c r="E154" s="210" t="str">
        <f t="shared" si="10"/>
        <v/>
      </c>
      <c r="F154" s="210" t="str">
        <f t="shared" si="16"/>
        <v/>
      </c>
      <c r="G154" s="210" t="str">
        <f t="shared" si="17"/>
        <v/>
      </c>
      <c r="H154" s="210" t="str">
        <f t="shared" si="12"/>
        <v/>
      </c>
      <c r="I154" s="210" t="str">
        <f t="shared" si="13"/>
        <v/>
      </c>
      <c r="J154" s="210" t="str">
        <f t="shared" si="18"/>
        <v/>
      </c>
      <c r="K154" s="210" t="str">
        <f t="shared" si="14"/>
        <v/>
      </c>
      <c r="N154" s="195"/>
    </row>
    <row r="155" spans="2:14" ht="15" customHeight="1">
      <c r="B155" s="194" t="str">
        <f t="shared" si="19"/>
        <v/>
      </c>
      <c r="C155" s="209" t="str">
        <f t="shared" si="11"/>
        <v/>
      </c>
      <c r="D155" s="195" t="str">
        <f t="shared" si="15"/>
        <v/>
      </c>
      <c r="E155" s="210" t="str">
        <f t="shared" si="10"/>
        <v/>
      </c>
      <c r="F155" s="210" t="str">
        <f t="shared" si="16"/>
        <v/>
      </c>
      <c r="G155" s="210" t="str">
        <f t="shared" si="17"/>
        <v/>
      </c>
      <c r="H155" s="210" t="str">
        <f t="shared" si="12"/>
        <v/>
      </c>
      <c r="I155" s="210" t="str">
        <f t="shared" si="13"/>
        <v/>
      </c>
      <c r="J155" s="210" t="str">
        <f t="shared" si="18"/>
        <v/>
      </c>
      <c r="K155" s="210" t="str">
        <f t="shared" si="14"/>
        <v/>
      </c>
      <c r="N155" s="195"/>
    </row>
    <row r="156" spans="2:14" ht="15" customHeight="1">
      <c r="B156" s="194" t="str">
        <f t="shared" si="19"/>
        <v/>
      </c>
      <c r="C156" s="209" t="str">
        <f t="shared" si="11"/>
        <v/>
      </c>
      <c r="D156" s="195" t="str">
        <f t="shared" si="15"/>
        <v/>
      </c>
      <c r="E156" s="210" t="str">
        <f t="shared" si="10"/>
        <v/>
      </c>
      <c r="F156" s="210" t="str">
        <f t="shared" si="16"/>
        <v/>
      </c>
      <c r="G156" s="210" t="str">
        <f t="shared" si="17"/>
        <v/>
      </c>
      <c r="H156" s="210" t="str">
        <f t="shared" si="12"/>
        <v/>
      </c>
      <c r="I156" s="210" t="str">
        <f t="shared" si="13"/>
        <v/>
      </c>
      <c r="J156" s="210" t="str">
        <f t="shared" si="18"/>
        <v/>
      </c>
      <c r="K156" s="210" t="str">
        <f t="shared" si="14"/>
        <v/>
      </c>
      <c r="N156" s="195"/>
    </row>
    <row r="157" spans="2:14" ht="15" customHeight="1">
      <c r="B157" s="194" t="str">
        <f t="shared" si="19"/>
        <v/>
      </c>
      <c r="C157" s="209" t="str">
        <f t="shared" si="11"/>
        <v/>
      </c>
      <c r="D157" s="195" t="str">
        <f t="shared" si="15"/>
        <v/>
      </c>
      <c r="E157" s="210" t="str">
        <f t="shared" si="10"/>
        <v/>
      </c>
      <c r="F157" s="210" t="str">
        <f t="shared" si="16"/>
        <v/>
      </c>
      <c r="G157" s="210" t="str">
        <f t="shared" si="17"/>
        <v/>
      </c>
      <c r="H157" s="210" t="str">
        <f t="shared" si="12"/>
        <v/>
      </c>
      <c r="I157" s="210" t="str">
        <f t="shared" si="13"/>
        <v/>
      </c>
      <c r="J157" s="210" t="str">
        <f t="shared" si="18"/>
        <v/>
      </c>
      <c r="K157" s="210" t="str">
        <f t="shared" si="14"/>
        <v/>
      </c>
      <c r="N157" s="195"/>
    </row>
    <row r="158" spans="2:14" ht="15" customHeight="1">
      <c r="B158" s="194" t="str">
        <f t="shared" si="19"/>
        <v/>
      </c>
      <c r="C158" s="209" t="str">
        <f t="shared" si="11"/>
        <v/>
      </c>
      <c r="D158" s="195" t="str">
        <f t="shared" si="15"/>
        <v/>
      </c>
      <c r="E158" s="210" t="str">
        <f t="shared" si="10"/>
        <v/>
      </c>
      <c r="F158" s="210" t="str">
        <f t="shared" si="16"/>
        <v/>
      </c>
      <c r="G158" s="210" t="str">
        <f t="shared" si="17"/>
        <v/>
      </c>
      <c r="H158" s="210" t="str">
        <f t="shared" si="12"/>
        <v/>
      </c>
      <c r="I158" s="210" t="str">
        <f t="shared" si="13"/>
        <v/>
      </c>
      <c r="J158" s="210" t="str">
        <f t="shared" si="18"/>
        <v/>
      </c>
      <c r="K158" s="210" t="str">
        <f t="shared" si="14"/>
        <v/>
      </c>
      <c r="N158" s="195"/>
    </row>
    <row r="159" spans="2:14" ht="15" customHeight="1">
      <c r="B159" s="194" t="str">
        <f t="shared" si="19"/>
        <v/>
      </c>
      <c r="C159" s="209" t="str">
        <f t="shared" si="11"/>
        <v/>
      </c>
      <c r="D159" s="195" t="str">
        <f t="shared" si="15"/>
        <v/>
      </c>
      <c r="E159" s="210" t="str">
        <f t="shared" ref="E159:E222" si="20">IF(D159&lt;&gt;"",F159+H159,"")</f>
        <v/>
      </c>
      <c r="F159" s="210" t="str">
        <f t="shared" si="16"/>
        <v/>
      </c>
      <c r="G159" s="210" t="str">
        <f t="shared" si="17"/>
        <v/>
      </c>
      <c r="H159" s="210" t="str">
        <f t="shared" si="12"/>
        <v/>
      </c>
      <c r="I159" s="210" t="str">
        <f t="shared" si="13"/>
        <v/>
      </c>
      <c r="J159" s="210" t="str">
        <f t="shared" si="18"/>
        <v/>
      </c>
      <c r="K159" s="210" t="str">
        <f t="shared" si="14"/>
        <v/>
      </c>
      <c r="N159" s="195"/>
    </row>
    <row r="160" spans="2:14" ht="15" customHeight="1">
      <c r="B160" s="194" t="str">
        <f t="shared" si="19"/>
        <v/>
      </c>
      <c r="C160" s="209" t="str">
        <f t="shared" ref="C160:C223" si="21">IF(D160&lt;&gt;"",DATE(YEAR(C159),MONTH(C159)+1,DAY(C159)),"")</f>
        <v/>
      </c>
      <c r="D160" s="195" t="str">
        <f t="shared" si="15"/>
        <v/>
      </c>
      <c r="E160" s="210" t="str">
        <f t="shared" si="20"/>
        <v/>
      </c>
      <c r="F160" s="210" t="str">
        <f t="shared" si="16"/>
        <v/>
      </c>
      <c r="G160" s="210" t="str">
        <f t="shared" si="17"/>
        <v/>
      </c>
      <c r="H160" s="210" t="str">
        <f t="shared" ref="H160:H223" si="22">IF(D160&lt;&gt;"",$E$7*$E$13/100/12,"")</f>
        <v/>
      </c>
      <c r="I160" s="210" t="str">
        <f t="shared" ref="I160:I223" si="23">IF(AND(D160&lt;&gt;"",B160=D160),F160-G160,IF(AND(D160&lt;&gt;"",B160="D"),0,""))</f>
        <v/>
      </c>
      <c r="J160" s="210" t="str">
        <f t="shared" si="18"/>
        <v/>
      </c>
      <c r="K160" s="210" t="str">
        <f t="shared" ref="K160:K223" si="24">IF(D160&lt;&gt;"",K159+G160,"")</f>
        <v/>
      </c>
      <c r="N160" s="195"/>
    </row>
    <row r="161" spans="2:14" ht="15" customHeight="1">
      <c r="B161" s="194" t="str">
        <f t="shared" si="19"/>
        <v/>
      </c>
      <c r="C161" s="209" t="str">
        <f t="shared" si="21"/>
        <v/>
      </c>
      <c r="D161" s="195" t="str">
        <f t="shared" ref="D161:D224" si="25">IF(AND(D160&gt;0,D160&lt;$E$9),D160+1,"")</f>
        <v/>
      </c>
      <c r="E161" s="210" t="str">
        <f t="shared" si="20"/>
        <v/>
      </c>
      <c r="F161" s="210" t="str">
        <f t="shared" ref="F161:F224" si="26">IF(AND(D161&lt;&gt;"",B161=D161,$B$18=1),($E$7*$E$11/100)/(12*(1-POWER(1+(($E$11/100)/12),-$E$9))),IF(AND(D161&lt;&gt;"",B161=D161,$B$18=2),($E$7*$E$11/100)/(12*(1-POWER(1+(($E$11/100)/12),-$E$9+$E$21))),IF(AND(D161&lt;&gt;"",B161="D",$B$18=2),G161,IF(AND(D161&lt;&gt;"",B161="D",$B$18=3),0,IF(AND(D161&lt;&gt;"",B161=D161,B160="D",$B$18=3),(J160*$E$11/100)/(12*(1-POWER(1+(($E$11/100)/12),-$E$9+$E$21))),IF(AND(D161&lt;&gt;"",B161=D161,B160&lt;&gt;"D",$B$18=3),F160,""))))))</f>
        <v/>
      </c>
      <c r="G161" s="210" t="str">
        <f t="shared" ref="G161:G224" si="27">IF(D161&lt;&gt;"",J160*$E$11/100/12,"")</f>
        <v/>
      </c>
      <c r="H161" s="210" t="str">
        <f t="shared" si="22"/>
        <v/>
      </c>
      <c r="I161" s="210" t="str">
        <f t="shared" si="23"/>
        <v/>
      </c>
      <c r="J161" s="210" t="str">
        <f t="shared" ref="J161:J224" si="28">IF(OR(AND(D161&lt;&gt;"",B161=D161),AND(D161&lt;&gt;"",B161="D",$B$18=2)),J160-F161+G161,IF(AND(D161&lt;&gt;"",B161="D",$B$18=3),J160+G161,""))</f>
        <v/>
      </c>
      <c r="K161" s="210" t="str">
        <f t="shared" si="24"/>
        <v/>
      </c>
      <c r="N161" s="195"/>
    </row>
    <row r="162" spans="2:14" ht="15" customHeight="1">
      <c r="B162" s="194" t="str">
        <f t="shared" ref="B162:B225" si="29">IF(AND(D162&lt;&gt;"",OR($B$18=2,$B$18=3),D161&lt;$E$21),"D",D162)</f>
        <v/>
      </c>
      <c r="C162" s="209" t="str">
        <f t="shared" si="21"/>
        <v/>
      </c>
      <c r="D162" s="195" t="str">
        <f t="shared" si="25"/>
        <v/>
      </c>
      <c r="E162" s="210" t="str">
        <f t="shared" si="20"/>
        <v/>
      </c>
      <c r="F162" s="210" t="str">
        <f t="shared" si="26"/>
        <v/>
      </c>
      <c r="G162" s="210" t="str">
        <f t="shared" si="27"/>
        <v/>
      </c>
      <c r="H162" s="210" t="str">
        <f t="shared" si="22"/>
        <v/>
      </c>
      <c r="I162" s="210" t="str">
        <f t="shared" si="23"/>
        <v/>
      </c>
      <c r="J162" s="210" t="str">
        <f t="shared" si="28"/>
        <v/>
      </c>
      <c r="K162" s="210" t="str">
        <f t="shared" si="24"/>
        <v/>
      </c>
      <c r="N162" s="195"/>
    </row>
    <row r="163" spans="2:14" ht="15" customHeight="1">
      <c r="B163" s="194" t="str">
        <f t="shared" si="29"/>
        <v/>
      </c>
      <c r="C163" s="209" t="str">
        <f t="shared" si="21"/>
        <v/>
      </c>
      <c r="D163" s="195" t="str">
        <f t="shared" si="25"/>
        <v/>
      </c>
      <c r="E163" s="210" t="str">
        <f t="shared" si="20"/>
        <v/>
      </c>
      <c r="F163" s="210" t="str">
        <f t="shared" si="26"/>
        <v/>
      </c>
      <c r="G163" s="210" t="str">
        <f t="shared" si="27"/>
        <v/>
      </c>
      <c r="H163" s="210" t="str">
        <f t="shared" si="22"/>
        <v/>
      </c>
      <c r="I163" s="210" t="str">
        <f t="shared" si="23"/>
        <v/>
      </c>
      <c r="J163" s="210" t="str">
        <f t="shared" si="28"/>
        <v/>
      </c>
      <c r="K163" s="210" t="str">
        <f t="shared" si="24"/>
        <v/>
      </c>
      <c r="N163" s="195"/>
    </row>
    <row r="164" spans="2:14" ht="15" customHeight="1">
      <c r="B164" s="194" t="str">
        <f t="shared" si="29"/>
        <v/>
      </c>
      <c r="C164" s="209" t="str">
        <f t="shared" si="21"/>
        <v/>
      </c>
      <c r="D164" s="195" t="str">
        <f t="shared" si="25"/>
        <v/>
      </c>
      <c r="E164" s="210" t="str">
        <f t="shared" si="20"/>
        <v/>
      </c>
      <c r="F164" s="210" t="str">
        <f t="shared" si="26"/>
        <v/>
      </c>
      <c r="G164" s="210" t="str">
        <f t="shared" si="27"/>
        <v/>
      </c>
      <c r="H164" s="210" t="str">
        <f t="shared" si="22"/>
        <v/>
      </c>
      <c r="I164" s="210" t="str">
        <f t="shared" si="23"/>
        <v/>
      </c>
      <c r="J164" s="210" t="str">
        <f t="shared" si="28"/>
        <v/>
      </c>
      <c r="K164" s="210" t="str">
        <f t="shared" si="24"/>
        <v/>
      </c>
      <c r="N164" s="195"/>
    </row>
    <row r="165" spans="2:14" ht="15" customHeight="1">
      <c r="B165" s="194" t="str">
        <f t="shared" si="29"/>
        <v/>
      </c>
      <c r="C165" s="209" t="str">
        <f t="shared" si="21"/>
        <v/>
      </c>
      <c r="D165" s="195" t="str">
        <f t="shared" si="25"/>
        <v/>
      </c>
      <c r="E165" s="210" t="str">
        <f t="shared" si="20"/>
        <v/>
      </c>
      <c r="F165" s="210" t="str">
        <f t="shared" si="26"/>
        <v/>
      </c>
      <c r="G165" s="210" t="str">
        <f t="shared" si="27"/>
        <v/>
      </c>
      <c r="H165" s="210" t="str">
        <f t="shared" si="22"/>
        <v/>
      </c>
      <c r="I165" s="210" t="str">
        <f t="shared" si="23"/>
        <v/>
      </c>
      <c r="J165" s="210" t="str">
        <f t="shared" si="28"/>
        <v/>
      </c>
      <c r="K165" s="210" t="str">
        <f t="shared" si="24"/>
        <v/>
      </c>
      <c r="N165" s="195"/>
    </row>
    <row r="166" spans="2:14" ht="15" customHeight="1">
      <c r="B166" s="194" t="str">
        <f t="shared" si="29"/>
        <v/>
      </c>
      <c r="C166" s="209" t="str">
        <f t="shared" si="21"/>
        <v/>
      </c>
      <c r="D166" s="195" t="str">
        <f t="shared" si="25"/>
        <v/>
      </c>
      <c r="E166" s="210" t="str">
        <f t="shared" si="20"/>
        <v/>
      </c>
      <c r="F166" s="210" t="str">
        <f t="shared" si="26"/>
        <v/>
      </c>
      <c r="G166" s="210" t="str">
        <f t="shared" si="27"/>
        <v/>
      </c>
      <c r="H166" s="210" t="str">
        <f t="shared" si="22"/>
        <v/>
      </c>
      <c r="I166" s="210" t="str">
        <f t="shared" si="23"/>
        <v/>
      </c>
      <c r="J166" s="210" t="str">
        <f t="shared" si="28"/>
        <v/>
      </c>
      <c r="K166" s="210" t="str">
        <f t="shared" si="24"/>
        <v/>
      </c>
      <c r="N166" s="195"/>
    </row>
    <row r="167" spans="2:14" ht="15" customHeight="1">
      <c r="B167" s="194" t="str">
        <f t="shared" si="29"/>
        <v/>
      </c>
      <c r="C167" s="209" t="str">
        <f t="shared" si="21"/>
        <v/>
      </c>
      <c r="D167" s="195" t="str">
        <f t="shared" si="25"/>
        <v/>
      </c>
      <c r="E167" s="210" t="str">
        <f t="shared" si="20"/>
        <v/>
      </c>
      <c r="F167" s="210" t="str">
        <f t="shared" si="26"/>
        <v/>
      </c>
      <c r="G167" s="210" t="str">
        <f t="shared" si="27"/>
        <v/>
      </c>
      <c r="H167" s="210" t="str">
        <f t="shared" si="22"/>
        <v/>
      </c>
      <c r="I167" s="210" t="str">
        <f t="shared" si="23"/>
        <v/>
      </c>
      <c r="J167" s="210" t="str">
        <f t="shared" si="28"/>
        <v/>
      </c>
      <c r="K167" s="210" t="str">
        <f t="shared" si="24"/>
        <v/>
      </c>
      <c r="N167" s="195"/>
    </row>
    <row r="168" spans="2:14" ht="15" customHeight="1">
      <c r="B168" s="194" t="str">
        <f t="shared" si="29"/>
        <v/>
      </c>
      <c r="C168" s="209" t="str">
        <f t="shared" si="21"/>
        <v/>
      </c>
      <c r="D168" s="195" t="str">
        <f t="shared" si="25"/>
        <v/>
      </c>
      <c r="E168" s="210" t="str">
        <f t="shared" si="20"/>
        <v/>
      </c>
      <c r="F168" s="210" t="str">
        <f t="shared" si="26"/>
        <v/>
      </c>
      <c r="G168" s="210" t="str">
        <f t="shared" si="27"/>
        <v/>
      </c>
      <c r="H168" s="210" t="str">
        <f t="shared" si="22"/>
        <v/>
      </c>
      <c r="I168" s="210" t="str">
        <f t="shared" si="23"/>
        <v/>
      </c>
      <c r="J168" s="210" t="str">
        <f t="shared" si="28"/>
        <v/>
      </c>
      <c r="K168" s="210" t="str">
        <f t="shared" si="24"/>
        <v/>
      </c>
      <c r="N168" s="195"/>
    </row>
    <row r="169" spans="2:14" ht="15" customHeight="1">
      <c r="B169" s="194" t="str">
        <f t="shared" si="29"/>
        <v/>
      </c>
      <c r="C169" s="209" t="str">
        <f t="shared" si="21"/>
        <v/>
      </c>
      <c r="D169" s="195" t="str">
        <f t="shared" si="25"/>
        <v/>
      </c>
      <c r="E169" s="210" t="str">
        <f t="shared" si="20"/>
        <v/>
      </c>
      <c r="F169" s="210" t="str">
        <f t="shared" si="26"/>
        <v/>
      </c>
      <c r="G169" s="210" t="str">
        <f t="shared" si="27"/>
        <v/>
      </c>
      <c r="H169" s="210" t="str">
        <f t="shared" si="22"/>
        <v/>
      </c>
      <c r="I169" s="210" t="str">
        <f t="shared" si="23"/>
        <v/>
      </c>
      <c r="J169" s="210" t="str">
        <f t="shared" si="28"/>
        <v/>
      </c>
      <c r="K169" s="210" t="str">
        <f t="shared" si="24"/>
        <v/>
      </c>
      <c r="N169" s="195"/>
    </row>
    <row r="170" spans="2:14" ht="15" customHeight="1">
      <c r="B170" s="194" t="str">
        <f t="shared" si="29"/>
        <v/>
      </c>
      <c r="C170" s="209" t="str">
        <f t="shared" si="21"/>
        <v/>
      </c>
      <c r="D170" s="195" t="str">
        <f t="shared" si="25"/>
        <v/>
      </c>
      <c r="E170" s="210" t="str">
        <f t="shared" si="20"/>
        <v/>
      </c>
      <c r="F170" s="210" t="str">
        <f t="shared" si="26"/>
        <v/>
      </c>
      <c r="G170" s="210" t="str">
        <f t="shared" si="27"/>
        <v/>
      </c>
      <c r="H170" s="210" t="str">
        <f t="shared" si="22"/>
        <v/>
      </c>
      <c r="I170" s="210" t="str">
        <f t="shared" si="23"/>
        <v/>
      </c>
      <c r="J170" s="210" t="str">
        <f t="shared" si="28"/>
        <v/>
      </c>
      <c r="K170" s="210" t="str">
        <f t="shared" si="24"/>
        <v/>
      </c>
      <c r="N170" s="195"/>
    </row>
    <row r="171" spans="2:14" ht="15" customHeight="1">
      <c r="B171" s="194" t="str">
        <f t="shared" si="29"/>
        <v/>
      </c>
      <c r="C171" s="209" t="str">
        <f t="shared" si="21"/>
        <v/>
      </c>
      <c r="D171" s="195" t="str">
        <f t="shared" si="25"/>
        <v/>
      </c>
      <c r="E171" s="210" t="str">
        <f t="shared" si="20"/>
        <v/>
      </c>
      <c r="F171" s="210" t="str">
        <f t="shared" si="26"/>
        <v/>
      </c>
      <c r="G171" s="210" t="str">
        <f t="shared" si="27"/>
        <v/>
      </c>
      <c r="H171" s="210" t="str">
        <f t="shared" si="22"/>
        <v/>
      </c>
      <c r="I171" s="210" t="str">
        <f t="shared" si="23"/>
        <v/>
      </c>
      <c r="J171" s="210" t="str">
        <f t="shared" si="28"/>
        <v/>
      </c>
      <c r="K171" s="210" t="str">
        <f t="shared" si="24"/>
        <v/>
      </c>
      <c r="N171" s="195"/>
    </row>
    <row r="172" spans="2:14" ht="15" customHeight="1">
      <c r="B172" s="194" t="str">
        <f t="shared" si="29"/>
        <v/>
      </c>
      <c r="C172" s="209" t="str">
        <f t="shared" si="21"/>
        <v/>
      </c>
      <c r="D172" s="195" t="str">
        <f t="shared" si="25"/>
        <v/>
      </c>
      <c r="E172" s="210" t="str">
        <f t="shared" si="20"/>
        <v/>
      </c>
      <c r="F172" s="210" t="str">
        <f t="shared" si="26"/>
        <v/>
      </c>
      <c r="G172" s="210" t="str">
        <f t="shared" si="27"/>
        <v/>
      </c>
      <c r="H172" s="210" t="str">
        <f t="shared" si="22"/>
        <v/>
      </c>
      <c r="I172" s="210" t="str">
        <f t="shared" si="23"/>
        <v/>
      </c>
      <c r="J172" s="210" t="str">
        <f t="shared" si="28"/>
        <v/>
      </c>
      <c r="K172" s="210" t="str">
        <f t="shared" si="24"/>
        <v/>
      </c>
      <c r="N172" s="195"/>
    </row>
    <row r="173" spans="2:14" ht="15" customHeight="1">
      <c r="B173" s="194" t="str">
        <f t="shared" si="29"/>
        <v/>
      </c>
      <c r="C173" s="209" t="str">
        <f t="shared" si="21"/>
        <v/>
      </c>
      <c r="D173" s="195" t="str">
        <f t="shared" si="25"/>
        <v/>
      </c>
      <c r="E173" s="210" t="str">
        <f t="shared" si="20"/>
        <v/>
      </c>
      <c r="F173" s="210" t="str">
        <f t="shared" si="26"/>
        <v/>
      </c>
      <c r="G173" s="210" t="str">
        <f t="shared" si="27"/>
        <v/>
      </c>
      <c r="H173" s="210" t="str">
        <f t="shared" si="22"/>
        <v/>
      </c>
      <c r="I173" s="210" t="str">
        <f t="shared" si="23"/>
        <v/>
      </c>
      <c r="J173" s="210" t="str">
        <f t="shared" si="28"/>
        <v/>
      </c>
      <c r="K173" s="210" t="str">
        <f t="shared" si="24"/>
        <v/>
      </c>
      <c r="N173" s="195"/>
    </row>
    <row r="174" spans="2:14" ht="15" customHeight="1">
      <c r="B174" s="194" t="str">
        <f t="shared" si="29"/>
        <v/>
      </c>
      <c r="C174" s="209" t="str">
        <f t="shared" si="21"/>
        <v/>
      </c>
      <c r="D174" s="195" t="str">
        <f t="shared" si="25"/>
        <v/>
      </c>
      <c r="E174" s="210" t="str">
        <f t="shared" si="20"/>
        <v/>
      </c>
      <c r="F174" s="210" t="str">
        <f t="shared" si="26"/>
        <v/>
      </c>
      <c r="G174" s="210" t="str">
        <f t="shared" si="27"/>
        <v/>
      </c>
      <c r="H174" s="210" t="str">
        <f t="shared" si="22"/>
        <v/>
      </c>
      <c r="I174" s="210" t="str">
        <f t="shared" si="23"/>
        <v/>
      </c>
      <c r="J174" s="210" t="str">
        <f t="shared" si="28"/>
        <v/>
      </c>
      <c r="K174" s="210" t="str">
        <f t="shared" si="24"/>
        <v/>
      </c>
      <c r="N174" s="195"/>
    </row>
    <row r="175" spans="2:14" ht="15" customHeight="1">
      <c r="B175" s="194" t="str">
        <f t="shared" si="29"/>
        <v/>
      </c>
      <c r="C175" s="209" t="str">
        <f t="shared" si="21"/>
        <v/>
      </c>
      <c r="D175" s="195" t="str">
        <f t="shared" si="25"/>
        <v/>
      </c>
      <c r="E175" s="210" t="str">
        <f t="shared" si="20"/>
        <v/>
      </c>
      <c r="F175" s="210" t="str">
        <f t="shared" si="26"/>
        <v/>
      </c>
      <c r="G175" s="210" t="str">
        <f t="shared" si="27"/>
        <v/>
      </c>
      <c r="H175" s="210" t="str">
        <f t="shared" si="22"/>
        <v/>
      </c>
      <c r="I175" s="210" t="str">
        <f t="shared" si="23"/>
        <v/>
      </c>
      <c r="J175" s="210" t="str">
        <f t="shared" si="28"/>
        <v/>
      </c>
      <c r="K175" s="210" t="str">
        <f t="shared" si="24"/>
        <v/>
      </c>
      <c r="N175" s="195"/>
    </row>
    <row r="176" spans="2:14" ht="15" customHeight="1">
      <c r="B176" s="194" t="str">
        <f t="shared" si="29"/>
        <v/>
      </c>
      <c r="C176" s="209" t="str">
        <f t="shared" si="21"/>
        <v/>
      </c>
      <c r="D176" s="195" t="str">
        <f t="shared" si="25"/>
        <v/>
      </c>
      <c r="E176" s="210" t="str">
        <f t="shared" si="20"/>
        <v/>
      </c>
      <c r="F176" s="210" t="str">
        <f t="shared" si="26"/>
        <v/>
      </c>
      <c r="G176" s="210" t="str">
        <f t="shared" si="27"/>
        <v/>
      </c>
      <c r="H176" s="210" t="str">
        <f t="shared" si="22"/>
        <v/>
      </c>
      <c r="I176" s="210" t="str">
        <f t="shared" si="23"/>
        <v/>
      </c>
      <c r="J176" s="210" t="str">
        <f t="shared" si="28"/>
        <v/>
      </c>
      <c r="K176" s="210" t="str">
        <f t="shared" si="24"/>
        <v/>
      </c>
      <c r="N176" s="195"/>
    </row>
    <row r="177" spans="2:14" ht="15" customHeight="1">
      <c r="B177" s="194" t="str">
        <f t="shared" si="29"/>
        <v/>
      </c>
      <c r="C177" s="209" t="str">
        <f t="shared" si="21"/>
        <v/>
      </c>
      <c r="D177" s="195" t="str">
        <f t="shared" si="25"/>
        <v/>
      </c>
      <c r="E177" s="210" t="str">
        <f t="shared" si="20"/>
        <v/>
      </c>
      <c r="F177" s="210" t="str">
        <f t="shared" si="26"/>
        <v/>
      </c>
      <c r="G177" s="210" t="str">
        <f t="shared" si="27"/>
        <v/>
      </c>
      <c r="H177" s="210" t="str">
        <f t="shared" si="22"/>
        <v/>
      </c>
      <c r="I177" s="210" t="str">
        <f t="shared" si="23"/>
        <v/>
      </c>
      <c r="J177" s="210" t="str">
        <f t="shared" si="28"/>
        <v/>
      </c>
      <c r="K177" s="210" t="str">
        <f t="shared" si="24"/>
        <v/>
      </c>
      <c r="N177" s="195"/>
    </row>
    <row r="178" spans="2:14" ht="15" customHeight="1">
      <c r="B178" s="194" t="str">
        <f t="shared" si="29"/>
        <v/>
      </c>
      <c r="C178" s="209" t="str">
        <f t="shared" si="21"/>
        <v/>
      </c>
      <c r="D178" s="195" t="str">
        <f t="shared" si="25"/>
        <v/>
      </c>
      <c r="E178" s="210" t="str">
        <f t="shared" si="20"/>
        <v/>
      </c>
      <c r="F178" s="210" t="str">
        <f t="shared" si="26"/>
        <v/>
      </c>
      <c r="G178" s="210" t="str">
        <f t="shared" si="27"/>
        <v/>
      </c>
      <c r="H178" s="210" t="str">
        <f t="shared" si="22"/>
        <v/>
      </c>
      <c r="I178" s="210" t="str">
        <f t="shared" si="23"/>
        <v/>
      </c>
      <c r="J178" s="210" t="str">
        <f t="shared" si="28"/>
        <v/>
      </c>
      <c r="K178" s="210" t="str">
        <f t="shared" si="24"/>
        <v/>
      </c>
      <c r="N178" s="195"/>
    </row>
    <row r="179" spans="2:14" ht="15" customHeight="1">
      <c r="B179" s="194" t="str">
        <f t="shared" si="29"/>
        <v/>
      </c>
      <c r="C179" s="209" t="str">
        <f t="shared" si="21"/>
        <v/>
      </c>
      <c r="D179" s="195" t="str">
        <f t="shared" si="25"/>
        <v/>
      </c>
      <c r="E179" s="210" t="str">
        <f t="shared" si="20"/>
        <v/>
      </c>
      <c r="F179" s="210" t="str">
        <f t="shared" si="26"/>
        <v/>
      </c>
      <c r="G179" s="210" t="str">
        <f t="shared" si="27"/>
        <v/>
      </c>
      <c r="H179" s="210" t="str">
        <f t="shared" si="22"/>
        <v/>
      </c>
      <c r="I179" s="210" t="str">
        <f t="shared" si="23"/>
        <v/>
      </c>
      <c r="J179" s="210" t="str">
        <f t="shared" si="28"/>
        <v/>
      </c>
      <c r="K179" s="210" t="str">
        <f t="shared" si="24"/>
        <v/>
      </c>
      <c r="N179" s="195"/>
    </row>
    <row r="180" spans="2:14" ht="15" customHeight="1">
      <c r="B180" s="194" t="str">
        <f t="shared" si="29"/>
        <v/>
      </c>
      <c r="C180" s="209" t="str">
        <f t="shared" si="21"/>
        <v/>
      </c>
      <c r="D180" s="195" t="str">
        <f t="shared" si="25"/>
        <v/>
      </c>
      <c r="E180" s="210" t="str">
        <f t="shared" si="20"/>
        <v/>
      </c>
      <c r="F180" s="210" t="str">
        <f t="shared" si="26"/>
        <v/>
      </c>
      <c r="G180" s="210" t="str">
        <f t="shared" si="27"/>
        <v/>
      </c>
      <c r="H180" s="210" t="str">
        <f t="shared" si="22"/>
        <v/>
      </c>
      <c r="I180" s="210" t="str">
        <f t="shared" si="23"/>
        <v/>
      </c>
      <c r="J180" s="210" t="str">
        <f t="shared" si="28"/>
        <v/>
      </c>
      <c r="K180" s="210" t="str">
        <f t="shared" si="24"/>
        <v/>
      </c>
      <c r="N180" s="195"/>
    </row>
    <row r="181" spans="2:14" ht="15" customHeight="1">
      <c r="B181" s="194" t="str">
        <f t="shared" si="29"/>
        <v/>
      </c>
      <c r="C181" s="209" t="str">
        <f t="shared" si="21"/>
        <v/>
      </c>
      <c r="D181" s="195" t="str">
        <f t="shared" si="25"/>
        <v/>
      </c>
      <c r="E181" s="210" t="str">
        <f t="shared" si="20"/>
        <v/>
      </c>
      <c r="F181" s="210" t="str">
        <f t="shared" si="26"/>
        <v/>
      </c>
      <c r="G181" s="210" t="str">
        <f t="shared" si="27"/>
        <v/>
      </c>
      <c r="H181" s="210" t="str">
        <f t="shared" si="22"/>
        <v/>
      </c>
      <c r="I181" s="210" t="str">
        <f t="shared" si="23"/>
        <v/>
      </c>
      <c r="J181" s="210" t="str">
        <f t="shared" si="28"/>
        <v/>
      </c>
      <c r="K181" s="210" t="str">
        <f t="shared" si="24"/>
        <v/>
      </c>
      <c r="N181" s="195"/>
    </row>
    <row r="182" spans="2:14" ht="15" customHeight="1">
      <c r="B182" s="194" t="str">
        <f t="shared" si="29"/>
        <v/>
      </c>
      <c r="C182" s="209" t="str">
        <f t="shared" si="21"/>
        <v/>
      </c>
      <c r="D182" s="195" t="str">
        <f t="shared" si="25"/>
        <v/>
      </c>
      <c r="E182" s="210" t="str">
        <f t="shared" si="20"/>
        <v/>
      </c>
      <c r="F182" s="210" t="str">
        <f t="shared" si="26"/>
        <v/>
      </c>
      <c r="G182" s="210" t="str">
        <f t="shared" si="27"/>
        <v/>
      </c>
      <c r="H182" s="210" t="str">
        <f t="shared" si="22"/>
        <v/>
      </c>
      <c r="I182" s="210" t="str">
        <f t="shared" si="23"/>
        <v/>
      </c>
      <c r="J182" s="210" t="str">
        <f t="shared" si="28"/>
        <v/>
      </c>
      <c r="K182" s="210" t="str">
        <f t="shared" si="24"/>
        <v/>
      </c>
      <c r="N182" s="195"/>
    </row>
    <row r="183" spans="2:14" ht="15" customHeight="1">
      <c r="B183" s="194" t="str">
        <f t="shared" si="29"/>
        <v/>
      </c>
      <c r="C183" s="209" t="str">
        <f t="shared" si="21"/>
        <v/>
      </c>
      <c r="D183" s="195" t="str">
        <f t="shared" si="25"/>
        <v/>
      </c>
      <c r="E183" s="210" t="str">
        <f t="shared" si="20"/>
        <v/>
      </c>
      <c r="F183" s="210" t="str">
        <f t="shared" si="26"/>
        <v/>
      </c>
      <c r="G183" s="210" t="str">
        <f t="shared" si="27"/>
        <v/>
      </c>
      <c r="H183" s="210" t="str">
        <f t="shared" si="22"/>
        <v/>
      </c>
      <c r="I183" s="210" t="str">
        <f t="shared" si="23"/>
        <v/>
      </c>
      <c r="J183" s="210" t="str">
        <f t="shared" si="28"/>
        <v/>
      </c>
      <c r="K183" s="210" t="str">
        <f t="shared" si="24"/>
        <v/>
      </c>
      <c r="N183" s="195"/>
    </row>
    <row r="184" spans="2:14" ht="15" customHeight="1">
      <c r="B184" s="194" t="str">
        <f t="shared" si="29"/>
        <v/>
      </c>
      <c r="C184" s="209" t="str">
        <f t="shared" si="21"/>
        <v/>
      </c>
      <c r="D184" s="195" t="str">
        <f t="shared" si="25"/>
        <v/>
      </c>
      <c r="E184" s="210" t="str">
        <f t="shared" si="20"/>
        <v/>
      </c>
      <c r="F184" s="210" t="str">
        <f t="shared" si="26"/>
        <v/>
      </c>
      <c r="G184" s="210" t="str">
        <f t="shared" si="27"/>
        <v/>
      </c>
      <c r="H184" s="210" t="str">
        <f t="shared" si="22"/>
        <v/>
      </c>
      <c r="I184" s="210" t="str">
        <f t="shared" si="23"/>
        <v/>
      </c>
      <c r="J184" s="210" t="str">
        <f t="shared" si="28"/>
        <v/>
      </c>
      <c r="K184" s="210" t="str">
        <f t="shared" si="24"/>
        <v/>
      </c>
      <c r="N184" s="195"/>
    </row>
    <row r="185" spans="2:14" ht="15" customHeight="1">
      <c r="B185" s="194" t="str">
        <f t="shared" si="29"/>
        <v/>
      </c>
      <c r="C185" s="209" t="str">
        <f t="shared" si="21"/>
        <v/>
      </c>
      <c r="D185" s="195" t="str">
        <f t="shared" si="25"/>
        <v/>
      </c>
      <c r="E185" s="210" t="str">
        <f t="shared" si="20"/>
        <v/>
      </c>
      <c r="F185" s="210" t="str">
        <f t="shared" si="26"/>
        <v/>
      </c>
      <c r="G185" s="210" t="str">
        <f t="shared" si="27"/>
        <v/>
      </c>
      <c r="H185" s="210" t="str">
        <f t="shared" si="22"/>
        <v/>
      </c>
      <c r="I185" s="210" t="str">
        <f t="shared" si="23"/>
        <v/>
      </c>
      <c r="J185" s="210" t="str">
        <f t="shared" si="28"/>
        <v/>
      </c>
      <c r="K185" s="210" t="str">
        <f t="shared" si="24"/>
        <v/>
      </c>
      <c r="N185" s="195"/>
    </row>
    <row r="186" spans="2:14" ht="15" customHeight="1">
      <c r="B186" s="194" t="str">
        <f t="shared" si="29"/>
        <v/>
      </c>
      <c r="C186" s="209" t="str">
        <f t="shared" si="21"/>
        <v/>
      </c>
      <c r="D186" s="195" t="str">
        <f t="shared" si="25"/>
        <v/>
      </c>
      <c r="E186" s="210" t="str">
        <f t="shared" si="20"/>
        <v/>
      </c>
      <c r="F186" s="210" t="str">
        <f t="shared" si="26"/>
        <v/>
      </c>
      <c r="G186" s="210" t="str">
        <f t="shared" si="27"/>
        <v/>
      </c>
      <c r="H186" s="210" t="str">
        <f t="shared" si="22"/>
        <v/>
      </c>
      <c r="I186" s="210" t="str">
        <f t="shared" si="23"/>
        <v/>
      </c>
      <c r="J186" s="210" t="str">
        <f t="shared" si="28"/>
        <v/>
      </c>
      <c r="K186" s="210" t="str">
        <f t="shared" si="24"/>
        <v/>
      </c>
      <c r="N186" s="195"/>
    </row>
    <row r="187" spans="2:14" ht="15" customHeight="1">
      <c r="B187" s="194" t="str">
        <f t="shared" si="29"/>
        <v/>
      </c>
      <c r="C187" s="209" t="str">
        <f t="shared" si="21"/>
        <v/>
      </c>
      <c r="D187" s="195" t="str">
        <f t="shared" si="25"/>
        <v/>
      </c>
      <c r="E187" s="210" t="str">
        <f t="shared" si="20"/>
        <v/>
      </c>
      <c r="F187" s="210" t="str">
        <f t="shared" si="26"/>
        <v/>
      </c>
      <c r="G187" s="210" t="str">
        <f t="shared" si="27"/>
        <v/>
      </c>
      <c r="H187" s="210" t="str">
        <f t="shared" si="22"/>
        <v/>
      </c>
      <c r="I187" s="210" t="str">
        <f t="shared" si="23"/>
        <v/>
      </c>
      <c r="J187" s="210" t="str">
        <f t="shared" si="28"/>
        <v/>
      </c>
      <c r="K187" s="210" t="str">
        <f t="shared" si="24"/>
        <v/>
      </c>
      <c r="N187" s="195"/>
    </row>
    <row r="188" spans="2:14" ht="15" customHeight="1">
      <c r="B188" s="194" t="str">
        <f t="shared" si="29"/>
        <v/>
      </c>
      <c r="C188" s="209" t="str">
        <f t="shared" si="21"/>
        <v/>
      </c>
      <c r="D188" s="195" t="str">
        <f t="shared" si="25"/>
        <v/>
      </c>
      <c r="E188" s="210" t="str">
        <f t="shared" si="20"/>
        <v/>
      </c>
      <c r="F188" s="210" t="str">
        <f t="shared" si="26"/>
        <v/>
      </c>
      <c r="G188" s="210" t="str">
        <f t="shared" si="27"/>
        <v/>
      </c>
      <c r="H188" s="210" t="str">
        <f t="shared" si="22"/>
        <v/>
      </c>
      <c r="I188" s="210" t="str">
        <f t="shared" si="23"/>
        <v/>
      </c>
      <c r="J188" s="210" t="str">
        <f t="shared" si="28"/>
        <v/>
      </c>
      <c r="K188" s="210" t="str">
        <f t="shared" si="24"/>
        <v/>
      </c>
      <c r="N188" s="195"/>
    </row>
    <row r="189" spans="2:14" ht="15" customHeight="1">
      <c r="B189" s="194" t="str">
        <f t="shared" si="29"/>
        <v/>
      </c>
      <c r="C189" s="209" t="str">
        <f t="shared" si="21"/>
        <v/>
      </c>
      <c r="D189" s="195" t="str">
        <f t="shared" si="25"/>
        <v/>
      </c>
      <c r="E189" s="210" t="str">
        <f t="shared" si="20"/>
        <v/>
      </c>
      <c r="F189" s="210" t="str">
        <f t="shared" si="26"/>
        <v/>
      </c>
      <c r="G189" s="210" t="str">
        <f t="shared" si="27"/>
        <v/>
      </c>
      <c r="H189" s="210" t="str">
        <f t="shared" si="22"/>
        <v/>
      </c>
      <c r="I189" s="210" t="str">
        <f t="shared" si="23"/>
        <v/>
      </c>
      <c r="J189" s="210" t="str">
        <f t="shared" si="28"/>
        <v/>
      </c>
      <c r="K189" s="210" t="str">
        <f t="shared" si="24"/>
        <v/>
      </c>
      <c r="N189" s="195"/>
    </row>
    <row r="190" spans="2:14" ht="15" customHeight="1">
      <c r="B190" s="194" t="str">
        <f t="shared" si="29"/>
        <v/>
      </c>
      <c r="C190" s="209" t="str">
        <f t="shared" si="21"/>
        <v/>
      </c>
      <c r="D190" s="195" t="str">
        <f t="shared" si="25"/>
        <v/>
      </c>
      <c r="E190" s="210" t="str">
        <f t="shared" si="20"/>
        <v/>
      </c>
      <c r="F190" s="210" t="str">
        <f t="shared" si="26"/>
        <v/>
      </c>
      <c r="G190" s="210" t="str">
        <f t="shared" si="27"/>
        <v/>
      </c>
      <c r="H190" s="210" t="str">
        <f t="shared" si="22"/>
        <v/>
      </c>
      <c r="I190" s="210" t="str">
        <f t="shared" si="23"/>
        <v/>
      </c>
      <c r="J190" s="210" t="str">
        <f t="shared" si="28"/>
        <v/>
      </c>
      <c r="K190" s="210" t="str">
        <f t="shared" si="24"/>
        <v/>
      </c>
      <c r="N190" s="195"/>
    </row>
    <row r="191" spans="2:14" ht="15" customHeight="1">
      <c r="B191" s="194" t="str">
        <f t="shared" si="29"/>
        <v/>
      </c>
      <c r="C191" s="209" t="str">
        <f t="shared" si="21"/>
        <v/>
      </c>
      <c r="D191" s="195" t="str">
        <f t="shared" si="25"/>
        <v/>
      </c>
      <c r="E191" s="210" t="str">
        <f t="shared" si="20"/>
        <v/>
      </c>
      <c r="F191" s="210" t="str">
        <f t="shared" si="26"/>
        <v/>
      </c>
      <c r="G191" s="210" t="str">
        <f t="shared" si="27"/>
        <v/>
      </c>
      <c r="H191" s="210" t="str">
        <f t="shared" si="22"/>
        <v/>
      </c>
      <c r="I191" s="210" t="str">
        <f t="shared" si="23"/>
        <v/>
      </c>
      <c r="J191" s="210" t="str">
        <f t="shared" si="28"/>
        <v/>
      </c>
      <c r="K191" s="210" t="str">
        <f t="shared" si="24"/>
        <v/>
      </c>
      <c r="N191" s="195"/>
    </row>
    <row r="192" spans="2:14" ht="15" customHeight="1">
      <c r="B192" s="194" t="str">
        <f t="shared" si="29"/>
        <v/>
      </c>
      <c r="C192" s="209" t="str">
        <f t="shared" si="21"/>
        <v/>
      </c>
      <c r="D192" s="195" t="str">
        <f t="shared" si="25"/>
        <v/>
      </c>
      <c r="E192" s="210" t="str">
        <f t="shared" si="20"/>
        <v/>
      </c>
      <c r="F192" s="210" t="str">
        <f t="shared" si="26"/>
        <v/>
      </c>
      <c r="G192" s="210" t="str">
        <f t="shared" si="27"/>
        <v/>
      </c>
      <c r="H192" s="210" t="str">
        <f t="shared" si="22"/>
        <v/>
      </c>
      <c r="I192" s="210" t="str">
        <f t="shared" si="23"/>
        <v/>
      </c>
      <c r="J192" s="210" t="str">
        <f t="shared" si="28"/>
        <v/>
      </c>
      <c r="K192" s="210" t="str">
        <f t="shared" si="24"/>
        <v/>
      </c>
      <c r="N192" s="195"/>
    </row>
    <row r="193" spans="2:14" ht="15" customHeight="1">
      <c r="B193" s="194" t="str">
        <f t="shared" si="29"/>
        <v/>
      </c>
      <c r="C193" s="209" t="str">
        <f t="shared" si="21"/>
        <v/>
      </c>
      <c r="D193" s="195" t="str">
        <f t="shared" si="25"/>
        <v/>
      </c>
      <c r="E193" s="210" t="str">
        <f t="shared" si="20"/>
        <v/>
      </c>
      <c r="F193" s="210" t="str">
        <f t="shared" si="26"/>
        <v/>
      </c>
      <c r="G193" s="210" t="str">
        <f t="shared" si="27"/>
        <v/>
      </c>
      <c r="H193" s="210" t="str">
        <f t="shared" si="22"/>
        <v/>
      </c>
      <c r="I193" s="210" t="str">
        <f t="shared" si="23"/>
        <v/>
      </c>
      <c r="J193" s="210" t="str">
        <f t="shared" si="28"/>
        <v/>
      </c>
      <c r="K193" s="210" t="str">
        <f t="shared" si="24"/>
        <v/>
      </c>
      <c r="N193" s="195"/>
    </row>
    <row r="194" spans="2:14" ht="15" customHeight="1">
      <c r="B194" s="194" t="str">
        <f t="shared" si="29"/>
        <v/>
      </c>
      <c r="C194" s="209" t="str">
        <f t="shared" si="21"/>
        <v/>
      </c>
      <c r="D194" s="195" t="str">
        <f t="shared" si="25"/>
        <v/>
      </c>
      <c r="E194" s="210" t="str">
        <f t="shared" si="20"/>
        <v/>
      </c>
      <c r="F194" s="210" t="str">
        <f t="shared" si="26"/>
        <v/>
      </c>
      <c r="G194" s="210" t="str">
        <f t="shared" si="27"/>
        <v/>
      </c>
      <c r="H194" s="210" t="str">
        <f t="shared" si="22"/>
        <v/>
      </c>
      <c r="I194" s="210" t="str">
        <f t="shared" si="23"/>
        <v/>
      </c>
      <c r="J194" s="210" t="str">
        <f t="shared" si="28"/>
        <v/>
      </c>
      <c r="K194" s="210" t="str">
        <f t="shared" si="24"/>
        <v/>
      </c>
      <c r="N194" s="195"/>
    </row>
    <row r="195" spans="2:14" ht="15" customHeight="1">
      <c r="B195" s="194" t="str">
        <f t="shared" si="29"/>
        <v/>
      </c>
      <c r="C195" s="209" t="str">
        <f t="shared" si="21"/>
        <v/>
      </c>
      <c r="D195" s="195" t="str">
        <f t="shared" si="25"/>
        <v/>
      </c>
      <c r="E195" s="210" t="str">
        <f t="shared" si="20"/>
        <v/>
      </c>
      <c r="F195" s="210" t="str">
        <f t="shared" si="26"/>
        <v/>
      </c>
      <c r="G195" s="210" t="str">
        <f t="shared" si="27"/>
        <v/>
      </c>
      <c r="H195" s="210" t="str">
        <f t="shared" si="22"/>
        <v/>
      </c>
      <c r="I195" s="210" t="str">
        <f t="shared" si="23"/>
        <v/>
      </c>
      <c r="J195" s="210" t="str">
        <f t="shared" si="28"/>
        <v/>
      </c>
      <c r="K195" s="210" t="str">
        <f t="shared" si="24"/>
        <v/>
      </c>
      <c r="N195" s="195"/>
    </row>
    <row r="196" spans="2:14" ht="15" customHeight="1">
      <c r="B196" s="194" t="str">
        <f t="shared" si="29"/>
        <v/>
      </c>
      <c r="C196" s="209" t="str">
        <f t="shared" si="21"/>
        <v/>
      </c>
      <c r="D196" s="195" t="str">
        <f t="shared" si="25"/>
        <v/>
      </c>
      <c r="E196" s="210" t="str">
        <f t="shared" si="20"/>
        <v/>
      </c>
      <c r="F196" s="210" t="str">
        <f t="shared" si="26"/>
        <v/>
      </c>
      <c r="G196" s="210" t="str">
        <f t="shared" si="27"/>
        <v/>
      </c>
      <c r="H196" s="210" t="str">
        <f t="shared" si="22"/>
        <v/>
      </c>
      <c r="I196" s="210" t="str">
        <f t="shared" si="23"/>
        <v/>
      </c>
      <c r="J196" s="210" t="str">
        <f t="shared" si="28"/>
        <v/>
      </c>
      <c r="K196" s="210" t="str">
        <f t="shared" si="24"/>
        <v/>
      </c>
      <c r="N196" s="195"/>
    </row>
    <row r="197" spans="2:14" ht="15" customHeight="1">
      <c r="B197" s="194" t="str">
        <f t="shared" si="29"/>
        <v/>
      </c>
      <c r="C197" s="209" t="str">
        <f t="shared" si="21"/>
        <v/>
      </c>
      <c r="D197" s="195" t="str">
        <f t="shared" si="25"/>
        <v/>
      </c>
      <c r="E197" s="210" t="str">
        <f t="shared" si="20"/>
        <v/>
      </c>
      <c r="F197" s="210" t="str">
        <f t="shared" si="26"/>
        <v/>
      </c>
      <c r="G197" s="210" t="str">
        <f t="shared" si="27"/>
        <v/>
      </c>
      <c r="H197" s="210" t="str">
        <f t="shared" si="22"/>
        <v/>
      </c>
      <c r="I197" s="210" t="str">
        <f t="shared" si="23"/>
        <v/>
      </c>
      <c r="J197" s="210" t="str">
        <f t="shared" si="28"/>
        <v/>
      </c>
      <c r="K197" s="210" t="str">
        <f t="shared" si="24"/>
        <v/>
      </c>
      <c r="N197" s="195"/>
    </row>
    <row r="198" spans="2:14" ht="15" customHeight="1">
      <c r="B198" s="194" t="str">
        <f t="shared" si="29"/>
        <v/>
      </c>
      <c r="C198" s="209" t="str">
        <f t="shared" si="21"/>
        <v/>
      </c>
      <c r="D198" s="195" t="str">
        <f t="shared" si="25"/>
        <v/>
      </c>
      <c r="E198" s="210" t="str">
        <f t="shared" si="20"/>
        <v/>
      </c>
      <c r="F198" s="210" t="str">
        <f t="shared" si="26"/>
        <v/>
      </c>
      <c r="G198" s="210" t="str">
        <f t="shared" si="27"/>
        <v/>
      </c>
      <c r="H198" s="210" t="str">
        <f t="shared" si="22"/>
        <v/>
      </c>
      <c r="I198" s="210" t="str">
        <f t="shared" si="23"/>
        <v/>
      </c>
      <c r="J198" s="210" t="str">
        <f t="shared" si="28"/>
        <v/>
      </c>
      <c r="K198" s="210" t="str">
        <f t="shared" si="24"/>
        <v/>
      </c>
      <c r="N198" s="195"/>
    </row>
    <row r="199" spans="2:14" ht="15" customHeight="1">
      <c r="B199" s="194" t="str">
        <f t="shared" si="29"/>
        <v/>
      </c>
      <c r="C199" s="209" t="str">
        <f t="shared" si="21"/>
        <v/>
      </c>
      <c r="D199" s="195" t="str">
        <f t="shared" si="25"/>
        <v/>
      </c>
      <c r="E199" s="210" t="str">
        <f t="shared" si="20"/>
        <v/>
      </c>
      <c r="F199" s="210" t="str">
        <f t="shared" si="26"/>
        <v/>
      </c>
      <c r="G199" s="210" t="str">
        <f t="shared" si="27"/>
        <v/>
      </c>
      <c r="H199" s="210" t="str">
        <f t="shared" si="22"/>
        <v/>
      </c>
      <c r="I199" s="210" t="str">
        <f t="shared" si="23"/>
        <v/>
      </c>
      <c r="J199" s="210" t="str">
        <f t="shared" si="28"/>
        <v/>
      </c>
      <c r="K199" s="210" t="str">
        <f t="shared" si="24"/>
        <v/>
      </c>
      <c r="N199" s="195"/>
    </row>
    <row r="200" spans="2:14" ht="15" customHeight="1">
      <c r="B200" s="194" t="str">
        <f t="shared" si="29"/>
        <v/>
      </c>
      <c r="C200" s="209" t="str">
        <f t="shared" si="21"/>
        <v/>
      </c>
      <c r="D200" s="195" t="str">
        <f t="shared" si="25"/>
        <v/>
      </c>
      <c r="E200" s="210" t="str">
        <f t="shared" si="20"/>
        <v/>
      </c>
      <c r="F200" s="210" t="str">
        <f t="shared" si="26"/>
        <v/>
      </c>
      <c r="G200" s="210" t="str">
        <f t="shared" si="27"/>
        <v/>
      </c>
      <c r="H200" s="210" t="str">
        <f t="shared" si="22"/>
        <v/>
      </c>
      <c r="I200" s="210" t="str">
        <f t="shared" si="23"/>
        <v/>
      </c>
      <c r="J200" s="210" t="str">
        <f t="shared" si="28"/>
        <v/>
      </c>
      <c r="K200" s="210" t="str">
        <f t="shared" si="24"/>
        <v/>
      </c>
      <c r="N200" s="195"/>
    </row>
    <row r="201" spans="2:14" ht="15" customHeight="1">
      <c r="B201" s="194" t="str">
        <f t="shared" si="29"/>
        <v/>
      </c>
      <c r="C201" s="209" t="str">
        <f t="shared" si="21"/>
        <v/>
      </c>
      <c r="D201" s="195" t="str">
        <f t="shared" si="25"/>
        <v/>
      </c>
      <c r="E201" s="210" t="str">
        <f t="shared" si="20"/>
        <v/>
      </c>
      <c r="F201" s="210" t="str">
        <f t="shared" si="26"/>
        <v/>
      </c>
      <c r="G201" s="210" t="str">
        <f t="shared" si="27"/>
        <v/>
      </c>
      <c r="H201" s="210" t="str">
        <f t="shared" si="22"/>
        <v/>
      </c>
      <c r="I201" s="210" t="str">
        <f t="shared" si="23"/>
        <v/>
      </c>
      <c r="J201" s="210" t="str">
        <f t="shared" si="28"/>
        <v/>
      </c>
      <c r="K201" s="210" t="str">
        <f t="shared" si="24"/>
        <v/>
      </c>
      <c r="N201" s="195"/>
    </row>
    <row r="202" spans="2:14" ht="15" customHeight="1">
      <c r="B202" s="194" t="str">
        <f t="shared" si="29"/>
        <v/>
      </c>
      <c r="C202" s="209" t="str">
        <f t="shared" si="21"/>
        <v/>
      </c>
      <c r="D202" s="195" t="str">
        <f t="shared" si="25"/>
        <v/>
      </c>
      <c r="E202" s="210" t="str">
        <f t="shared" si="20"/>
        <v/>
      </c>
      <c r="F202" s="210" t="str">
        <f t="shared" si="26"/>
        <v/>
      </c>
      <c r="G202" s="210" t="str">
        <f t="shared" si="27"/>
        <v/>
      </c>
      <c r="H202" s="210" t="str">
        <f t="shared" si="22"/>
        <v/>
      </c>
      <c r="I202" s="210" t="str">
        <f t="shared" si="23"/>
        <v/>
      </c>
      <c r="J202" s="210" t="str">
        <f t="shared" si="28"/>
        <v/>
      </c>
      <c r="K202" s="210" t="str">
        <f t="shared" si="24"/>
        <v/>
      </c>
      <c r="N202" s="195"/>
    </row>
    <row r="203" spans="2:14" ht="15" customHeight="1">
      <c r="B203" s="194" t="str">
        <f t="shared" si="29"/>
        <v/>
      </c>
      <c r="C203" s="209" t="str">
        <f t="shared" si="21"/>
        <v/>
      </c>
      <c r="D203" s="195" t="str">
        <f t="shared" si="25"/>
        <v/>
      </c>
      <c r="E203" s="210" t="str">
        <f t="shared" si="20"/>
        <v/>
      </c>
      <c r="F203" s="210" t="str">
        <f t="shared" si="26"/>
        <v/>
      </c>
      <c r="G203" s="210" t="str">
        <f t="shared" si="27"/>
        <v/>
      </c>
      <c r="H203" s="210" t="str">
        <f t="shared" si="22"/>
        <v/>
      </c>
      <c r="I203" s="210" t="str">
        <f t="shared" si="23"/>
        <v/>
      </c>
      <c r="J203" s="210" t="str">
        <f t="shared" si="28"/>
        <v/>
      </c>
      <c r="K203" s="210" t="str">
        <f t="shared" si="24"/>
        <v/>
      </c>
      <c r="N203" s="195"/>
    </row>
    <row r="204" spans="2:14" ht="15" customHeight="1">
      <c r="B204" s="194" t="str">
        <f t="shared" si="29"/>
        <v/>
      </c>
      <c r="C204" s="209" t="str">
        <f t="shared" si="21"/>
        <v/>
      </c>
      <c r="D204" s="195" t="str">
        <f t="shared" si="25"/>
        <v/>
      </c>
      <c r="E204" s="210" t="str">
        <f t="shared" si="20"/>
        <v/>
      </c>
      <c r="F204" s="210" t="str">
        <f t="shared" si="26"/>
        <v/>
      </c>
      <c r="G204" s="210" t="str">
        <f t="shared" si="27"/>
        <v/>
      </c>
      <c r="H204" s="210" t="str">
        <f t="shared" si="22"/>
        <v/>
      </c>
      <c r="I204" s="210" t="str">
        <f t="shared" si="23"/>
        <v/>
      </c>
      <c r="J204" s="210" t="str">
        <f t="shared" si="28"/>
        <v/>
      </c>
      <c r="K204" s="210" t="str">
        <f t="shared" si="24"/>
        <v/>
      </c>
      <c r="N204" s="195"/>
    </row>
    <row r="205" spans="2:14" ht="15" customHeight="1">
      <c r="B205" s="194" t="str">
        <f t="shared" si="29"/>
        <v/>
      </c>
      <c r="C205" s="209" t="str">
        <f t="shared" si="21"/>
        <v/>
      </c>
      <c r="D205" s="195" t="str">
        <f t="shared" si="25"/>
        <v/>
      </c>
      <c r="E205" s="210" t="str">
        <f t="shared" si="20"/>
        <v/>
      </c>
      <c r="F205" s="210" t="str">
        <f t="shared" si="26"/>
        <v/>
      </c>
      <c r="G205" s="210" t="str">
        <f t="shared" si="27"/>
        <v/>
      </c>
      <c r="H205" s="210" t="str">
        <f t="shared" si="22"/>
        <v/>
      </c>
      <c r="I205" s="210" t="str">
        <f t="shared" si="23"/>
        <v/>
      </c>
      <c r="J205" s="210" t="str">
        <f t="shared" si="28"/>
        <v/>
      </c>
      <c r="K205" s="210" t="str">
        <f t="shared" si="24"/>
        <v/>
      </c>
      <c r="N205" s="195"/>
    </row>
    <row r="206" spans="2:14" ht="15" customHeight="1">
      <c r="B206" s="194" t="str">
        <f t="shared" si="29"/>
        <v/>
      </c>
      <c r="C206" s="209" t="str">
        <f t="shared" si="21"/>
        <v/>
      </c>
      <c r="D206" s="195" t="str">
        <f t="shared" si="25"/>
        <v/>
      </c>
      <c r="E206" s="210" t="str">
        <f t="shared" si="20"/>
        <v/>
      </c>
      <c r="F206" s="210" t="str">
        <f t="shared" si="26"/>
        <v/>
      </c>
      <c r="G206" s="210" t="str">
        <f t="shared" si="27"/>
        <v/>
      </c>
      <c r="H206" s="210" t="str">
        <f t="shared" si="22"/>
        <v/>
      </c>
      <c r="I206" s="210" t="str">
        <f t="shared" si="23"/>
        <v/>
      </c>
      <c r="J206" s="210" t="str">
        <f t="shared" si="28"/>
        <v/>
      </c>
      <c r="K206" s="210" t="str">
        <f t="shared" si="24"/>
        <v/>
      </c>
      <c r="N206" s="195"/>
    </row>
    <row r="207" spans="2:14" ht="15" customHeight="1">
      <c r="B207" s="194" t="str">
        <f t="shared" si="29"/>
        <v/>
      </c>
      <c r="C207" s="209" t="str">
        <f t="shared" si="21"/>
        <v/>
      </c>
      <c r="D207" s="195" t="str">
        <f t="shared" si="25"/>
        <v/>
      </c>
      <c r="E207" s="210" t="str">
        <f t="shared" si="20"/>
        <v/>
      </c>
      <c r="F207" s="210" t="str">
        <f t="shared" si="26"/>
        <v/>
      </c>
      <c r="G207" s="210" t="str">
        <f t="shared" si="27"/>
        <v/>
      </c>
      <c r="H207" s="210" t="str">
        <f t="shared" si="22"/>
        <v/>
      </c>
      <c r="I207" s="210" t="str">
        <f t="shared" si="23"/>
        <v/>
      </c>
      <c r="J207" s="210" t="str">
        <f t="shared" si="28"/>
        <v/>
      </c>
      <c r="K207" s="210" t="str">
        <f t="shared" si="24"/>
        <v/>
      </c>
      <c r="N207" s="195"/>
    </row>
    <row r="208" spans="2:14" ht="15" customHeight="1">
      <c r="B208" s="194" t="str">
        <f t="shared" si="29"/>
        <v/>
      </c>
      <c r="C208" s="209" t="str">
        <f t="shared" si="21"/>
        <v/>
      </c>
      <c r="D208" s="195" t="str">
        <f t="shared" si="25"/>
        <v/>
      </c>
      <c r="E208" s="210" t="str">
        <f t="shared" si="20"/>
        <v/>
      </c>
      <c r="F208" s="210" t="str">
        <f t="shared" si="26"/>
        <v/>
      </c>
      <c r="G208" s="210" t="str">
        <f t="shared" si="27"/>
        <v/>
      </c>
      <c r="H208" s="210" t="str">
        <f t="shared" si="22"/>
        <v/>
      </c>
      <c r="I208" s="210" t="str">
        <f t="shared" si="23"/>
        <v/>
      </c>
      <c r="J208" s="210" t="str">
        <f t="shared" si="28"/>
        <v/>
      </c>
      <c r="K208" s="210" t="str">
        <f t="shared" si="24"/>
        <v/>
      </c>
      <c r="N208" s="195"/>
    </row>
    <row r="209" spans="2:14" ht="15" customHeight="1">
      <c r="B209" s="194" t="str">
        <f t="shared" si="29"/>
        <v/>
      </c>
      <c r="C209" s="209" t="str">
        <f t="shared" si="21"/>
        <v/>
      </c>
      <c r="D209" s="195" t="str">
        <f t="shared" si="25"/>
        <v/>
      </c>
      <c r="E209" s="210" t="str">
        <f t="shared" si="20"/>
        <v/>
      </c>
      <c r="F209" s="210" t="str">
        <f t="shared" si="26"/>
        <v/>
      </c>
      <c r="G209" s="210" t="str">
        <f t="shared" si="27"/>
        <v/>
      </c>
      <c r="H209" s="210" t="str">
        <f t="shared" si="22"/>
        <v/>
      </c>
      <c r="I209" s="210" t="str">
        <f t="shared" si="23"/>
        <v/>
      </c>
      <c r="J209" s="210" t="str">
        <f t="shared" si="28"/>
        <v/>
      </c>
      <c r="K209" s="210" t="str">
        <f t="shared" si="24"/>
        <v/>
      </c>
      <c r="N209" s="195"/>
    </row>
    <row r="210" spans="2:14" ht="15" customHeight="1">
      <c r="B210" s="194" t="str">
        <f t="shared" si="29"/>
        <v/>
      </c>
      <c r="C210" s="209" t="str">
        <f t="shared" si="21"/>
        <v/>
      </c>
      <c r="D210" s="195" t="str">
        <f t="shared" si="25"/>
        <v/>
      </c>
      <c r="E210" s="210" t="str">
        <f t="shared" si="20"/>
        <v/>
      </c>
      <c r="F210" s="210" t="str">
        <f t="shared" si="26"/>
        <v/>
      </c>
      <c r="G210" s="210" t="str">
        <f t="shared" si="27"/>
        <v/>
      </c>
      <c r="H210" s="210" t="str">
        <f t="shared" si="22"/>
        <v/>
      </c>
      <c r="I210" s="210" t="str">
        <f t="shared" si="23"/>
        <v/>
      </c>
      <c r="J210" s="210" t="str">
        <f t="shared" si="28"/>
        <v/>
      </c>
      <c r="K210" s="210" t="str">
        <f t="shared" si="24"/>
        <v/>
      </c>
      <c r="N210" s="195"/>
    </row>
    <row r="211" spans="2:14" ht="15" customHeight="1">
      <c r="B211" s="194" t="str">
        <f t="shared" si="29"/>
        <v/>
      </c>
      <c r="C211" s="209" t="str">
        <f t="shared" si="21"/>
        <v/>
      </c>
      <c r="D211" s="195" t="str">
        <f t="shared" si="25"/>
        <v/>
      </c>
      <c r="E211" s="210" t="str">
        <f t="shared" si="20"/>
        <v/>
      </c>
      <c r="F211" s="210" t="str">
        <f t="shared" si="26"/>
        <v/>
      </c>
      <c r="G211" s="210" t="str">
        <f t="shared" si="27"/>
        <v/>
      </c>
      <c r="H211" s="210" t="str">
        <f t="shared" si="22"/>
        <v/>
      </c>
      <c r="I211" s="210" t="str">
        <f t="shared" si="23"/>
        <v/>
      </c>
      <c r="J211" s="210" t="str">
        <f t="shared" si="28"/>
        <v/>
      </c>
      <c r="K211" s="210" t="str">
        <f t="shared" si="24"/>
        <v/>
      </c>
      <c r="N211" s="195"/>
    </row>
    <row r="212" spans="2:14" ht="15" customHeight="1">
      <c r="B212" s="194" t="str">
        <f t="shared" si="29"/>
        <v/>
      </c>
      <c r="C212" s="209" t="str">
        <f t="shared" si="21"/>
        <v/>
      </c>
      <c r="D212" s="195" t="str">
        <f t="shared" si="25"/>
        <v/>
      </c>
      <c r="E212" s="210" t="str">
        <f t="shared" si="20"/>
        <v/>
      </c>
      <c r="F212" s="210" t="str">
        <f t="shared" si="26"/>
        <v/>
      </c>
      <c r="G212" s="210" t="str">
        <f t="shared" si="27"/>
        <v/>
      </c>
      <c r="H212" s="210" t="str">
        <f t="shared" si="22"/>
        <v/>
      </c>
      <c r="I212" s="210" t="str">
        <f t="shared" si="23"/>
        <v/>
      </c>
      <c r="J212" s="210" t="str">
        <f t="shared" si="28"/>
        <v/>
      </c>
      <c r="K212" s="210" t="str">
        <f t="shared" si="24"/>
        <v/>
      </c>
      <c r="N212" s="195"/>
    </row>
    <row r="213" spans="2:14" ht="15" customHeight="1">
      <c r="B213" s="194" t="str">
        <f t="shared" si="29"/>
        <v/>
      </c>
      <c r="C213" s="209" t="str">
        <f t="shared" si="21"/>
        <v/>
      </c>
      <c r="D213" s="195" t="str">
        <f t="shared" si="25"/>
        <v/>
      </c>
      <c r="E213" s="210" t="str">
        <f t="shared" si="20"/>
        <v/>
      </c>
      <c r="F213" s="210" t="str">
        <f t="shared" si="26"/>
        <v/>
      </c>
      <c r="G213" s="210" t="str">
        <f t="shared" si="27"/>
        <v/>
      </c>
      <c r="H213" s="210" t="str">
        <f t="shared" si="22"/>
        <v/>
      </c>
      <c r="I213" s="210" t="str">
        <f t="shared" si="23"/>
        <v/>
      </c>
      <c r="J213" s="210" t="str">
        <f t="shared" si="28"/>
        <v/>
      </c>
      <c r="K213" s="210" t="str">
        <f t="shared" si="24"/>
        <v/>
      </c>
      <c r="N213" s="195"/>
    </row>
    <row r="214" spans="2:14" ht="15" customHeight="1">
      <c r="B214" s="194" t="str">
        <f t="shared" si="29"/>
        <v/>
      </c>
      <c r="C214" s="209" t="str">
        <f t="shared" si="21"/>
        <v/>
      </c>
      <c r="D214" s="195" t="str">
        <f t="shared" si="25"/>
        <v/>
      </c>
      <c r="E214" s="210" t="str">
        <f t="shared" si="20"/>
        <v/>
      </c>
      <c r="F214" s="210" t="str">
        <f t="shared" si="26"/>
        <v/>
      </c>
      <c r="G214" s="210" t="str">
        <f t="shared" si="27"/>
        <v/>
      </c>
      <c r="H214" s="210" t="str">
        <f t="shared" si="22"/>
        <v/>
      </c>
      <c r="I214" s="210" t="str">
        <f t="shared" si="23"/>
        <v/>
      </c>
      <c r="J214" s="210" t="str">
        <f t="shared" si="28"/>
        <v/>
      </c>
      <c r="K214" s="210" t="str">
        <f t="shared" si="24"/>
        <v/>
      </c>
      <c r="N214" s="195"/>
    </row>
    <row r="215" spans="2:14" ht="15" customHeight="1">
      <c r="B215" s="194" t="str">
        <f t="shared" si="29"/>
        <v/>
      </c>
      <c r="C215" s="209" t="str">
        <f t="shared" si="21"/>
        <v/>
      </c>
      <c r="D215" s="195" t="str">
        <f t="shared" si="25"/>
        <v/>
      </c>
      <c r="E215" s="210" t="str">
        <f t="shared" si="20"/>
        <v/>
      </c>
      <c r="F215" s="210" t="str">
        <f t="shared" si="26"/>
        <v/>
      </c>
      <c r="G215" s="210" t="str">
        <f t="shared" si="27"/>
        <v/>
      </c>
      <c r="H215" s="210" t="str">
        <f t="shared" si="22"/>
        <v/>
      </c>
      <c r="I215" s="210" t="str">
        <f t="shared" si="23"/>
        <v/>
      </c>
      <c r="J215" s="210" t="str">
        <f t="shared" si="28"/>
        <v/>
      </c>
      <c r="K215" s="210" t="str">
        <f t="shared" si="24"/>
        <v/>
      </c>
      <c r="N215" s="195"/>
    </row>
    <row r="216" spans="2:14" ht="15" customHeight="1">
      <c r="B216" s="194" t="str">
        <f t="shared" si="29"/>
        <v/>
      </c>
      <c r="C216" s="209" t="str">
        <f t="shared" si="21"/>
        <v/>
      </c>
      <c r="D216" s="195" t="str">
        <f t="shared" si="25"/>
        <v/>
      </c>
      <c r="E216" s="210" t="str">
        <f t="shared" si="20"/>
        <v/>
      </c>
      <c r="F216" s="210" t="str">
        <f t="shared" si="26"/>
        <v/>
      </c>
      <c r="G216" s="210" t="str">
        <f t="shared" si="27"/>
        <v/>
      </c>
      <c r="H216" s="210" t="str">
        <f t="shared" si="22"/>
        <v/>
      </c>
      <c r="I216" s="210" t="str">
        <f t="shared" si="23"/>
        <v/>
      </c>
      <c r="J216" s="210" t="str">
        <f t="shared" si="28"/>
        <v/>
      </c>
      <c r="K216" s="210" t="str">
        <f t="shared" si="24"/>
        <v/>
      </c>
      <c r="N216" s="195"/>
    </row>
    <row r="217" spans="2:14" ht="15" customHeight="1">
      <c r="B217" s="194" t="str">
        <f t="shared" si="29"/>
        <v/>
      </c>
      <c r="C217" s="209" t="str">
        <f t="shared" si="21"/>
        <v/>
      </c>
      <c r="D217" s="195" t="str">
        <f t="shared" si="25"/>
        <v/>
      </c>
      <c r="E217" s="210" t="str">
        <f t="shared" si="20"/>
        <v/>
      </c>
      <c r="F217" s="210" t="str">
        <f t="shared" si="26"/>
        <v/>
      </c>
      <c r="G217" s="210" t="str">
        <f t="shared" si="27"/>
        <v/>
      </c>
      <c r="H217" s="210" t="str">
        <f t="shared" si="22"/>
        <v/>
      </c>
      <c r="I217" s="210" t="str">
        <f t="shared" si="23"/>
        <v/>
      </c>
      <c r="J217" s="210" t="str">
        <f t="shared" si="28"/>
        <v/>
      </c>
      <c r="K217" s="210" t="str">
        <f t="shared" si="24"/>
        <v/>
      </c>
      <c r="N217" s="195"/>
    </row>
    <row r="218" spans="2:14" ht="15" customHeight="1">
      <c r="B218" s="194" t="str">
        <f t="shared" si="29"/>
        <v/>
      </c>
      <c r="C218" s="209" t="str">
        <f t="shared" si="21"/>
        <v/>
      </c>
      <c r="D218" s="195" t="str">
        <f t="shared" si="25"/>
        <v/>
      </c>
      <c r="E218" s="210" t="str">
        <f t="shared" si="20"/>
        <v/>
      </c>
      <c r="F218" s="210" t="str">
        <f t="shared" si="26"/>
        <v/>
      </c>
      <c r="G218" s="210" t="str">
        <f t="shared" si="27"/>
        <v/>
      </c>
      <c r="H218" s="210" t="str">
        <f t="shared" si="22"/>
        <v/>
      </c>
      <c r="I218" s="210" t="str">
        <f t="shared" si="23"/>
        <v/>
      </c>
      <c r="J218" s="210" t="str">
        <f t="shared" si="28"/>
        <v/>
      </c>
      <c r="K218" s="210" t="str">
        <f t="shared" si="24"/>
        <v/>
      </c>
      <c r="N218" s="195"/>
    </row>
    <row r="219" spans="2:14" ht="15" customHeight="1">
      <c r="B219" s="194" t="str">
        <f t="shared" si="29"/>
        <v/>
      </c>
      <c r="C219" s="209" t="str">
        <f t="shared" si="21"/>
        <v/>
      </c>
      <c r="D219" s="195" t="str">
        <f t="shared" si="25"/>
        <v/>
      </c>
      <c r="E219" s="210" t="str">
        <f t="shared" si="20"/>
        <v/>
      </c>
      <c r="F219" s="210" t="str">
        <f t="shared" si="26"/>
        <v/>
      </c>
      <c r="G219" s="210" t="str">
        <f t="shared" si="27"/>
        <v/>
      </c>
      <c r="H219" s="210" t="str">
        <f t="shared" si="22"/>
        <v/>
      </c>
      <c r="I219" s="210" t="str">
        <f t="shared" si="23"/>
        <v/>
      </c>
      <c r="J219" s="210" t="str">
        <f t="shared" si="28"/>
        <v/>
      </c>
      <c r="K219" s="210" t="str">
        <f t="shared" si="24"/>
        <v/>
      </c>
      <c r="N219" s="195"/>
    </row>
    <row r="220" spans="2:14" ht="15" customHeight="1">
      <c r="B220" s="194" t="str">
        <f t="shared" si="29"/>
        <v/>
      </c>
      <c r="C220" s="209" t="str">
        <f t="shared" si="21"/>
        <v/>
      </c>
      <c r="D220" s="195" t="str">
        <f t="shared" si="25"/>
        <v/>
      </c>
      <c r="E220" s="210" t="str">
        <f t="shared" si="20"/>
        <v/>
      </c>
      <c r="F220" s="210" t="str">
        <f t="shared" si="26"/>
        <v/>
      </c>
      <c r="G220" s="210" t="str">
        <f t="shared" si="27"/>
        <v/>
      </c>
      <c r="H220" s="210" t="str">
        <f t="shared" si="22"/>
        <v/>
      </c>
      <c r="I220" s="210" t="str">
        <f t="shared" si="23"/>
        <v/>
      </c>
      <c r="J220" s="210" t="str">
        <f t="shared" si="28"/>
        <v/>
      </c>
      <c r="K220" s="210" t="str">
        <f t="shared" si="24"/>
        <v/>
      </c>
      <c r="N220" s="195"/>
    </row>
    <row r="221" spans="2:14" ht="15" customHeight="1">
      <c r="B221" s="194" t="str">
        <f t="shared" si="29"/>
        <v/>
      </c>
      <c r="C221" s="209" t="str">
        <f t="shared" si="21"/>
        <v/>
      </c>
      <c r="D221" s="195" t="str">
        <f t="shared" si="25"/>
        <v/>
      </c>
      <c r="E221" s="210" t="str">
        <f t="shared" si="20"/>
        <v/>
      </c>
      <c r="F221" s="210" t="str">
        <f t="shared" si="26"/>
        <v/>
      </c>
      <c r="G221" s="210" t="str">
        <f t="shared" si="27"/>
        <v/>
      </c>
      <c r="H221" s="210" t="str">
        <f t="shared" si="22"/>
        <v/>
      </c>
      <c r="I221" s="210" t="str">
        <f t="shared" si="23"/>
        <v/>
      </c>
      <c r="J221" s="210" t="str">
        <f t="shared" si="28"/>
        <v/>
      </c>
      <c r="K221" s="210" t="str">
        <f t="shared" si="24"/>
        <v/>
      </c>
      <c r="N221" s="195"/>
    </row>
    <row r="222" spans="2:14" ht="15" customHeight="1">
      <c r="B222" s="194" t="str">
        <f t="shared" si="29"/>
        <v/>
      </c>
      <c r="C222" s="209" t="str">
        <f t="shared" si="21"/>
        <v/>
      </c>
      <c r="D222" s="195" t="str">
        <f t="shared" si="25"/>
        <v/>
      </c>
      <c r="E222" s="210" t="str">
        <f t="shared" si="20"/>
        <v/>
      </c>
      <c r="F222" s="210" t="str">
        <f t="shared" si="26"/>
        <v/>
      </c>
      <c r="G222" s="210" t="str">
        <f t="shared" si="27"/>
        <v/>
      </c>
      <c r="H222" s="210" t="str">
        <f t="shared" si="22"/>
        <v/>
      </c>
      <c r="I222" s="210" t="str">
        <f t="shared" si="23"/>
        <v/>
      </c>
      <c r="J222" s="210" t="str">
        <f t="shared" si="28"/>
        <v/>
      </c>
      <c r="K222" s="210" t="str">
        <f t="shared" si="24"/>
        <v/>
      </c>
      <c r="N222" s="195"/>
    </row>
    <row r="223" spans="2:14" ht="15" customHeight="1">
      <c r="B223" s="194" t="str">
        <f t="shared" si="29"/>
        <v/>
      </c>
      <c r="C223" s="209" t="str">
        <f t="shared" si="21"/>
        <v/>
      </c>
      <c r="D223" s="195" t="str">
        <f t="shared" si="25"/>
        <v/>
      </c>
      <c r="E223" s="210" t="str">
        <f t="shared" ref="E223:E286" si="30">IF(D223&lt;&gt;"",F223+H223,"")</f>
        <v/>
      </c>
      <c r="F223" s="210" t="str">
        <f t="shared" si="26"/>
        <v/>
      </c>
      <c r="G223" s="210" t="str">
        <f t="shared" si="27"/>
        <v/>
      </c>
      <c r="H223" s="210" t="str">
        <f t="shared" si="22"/>
        <v/>
      </c>
      <c r="I223" s="210" t="str">
        <f t="shared" si="23"/>
        <v/>
      </c>
      <c r="J223" s="210" t="str">
        <f t="shared" si="28"/>
        <v/>
      </c>
      <c r="K223" s="210" t="str">
        <f t="shared" si="24"/>
        <v/>
      </c>
      <c r="N223" s="195"/>
    </row>
    <row r="224" spans="2:14" ht="15" customHeight="1">
      <c r="B224" s="194" t="str">
        <f t="shared" si="29"/>
        <v/>
      </c>
      <c r="C224" s="209" t="str">
        <f t="shared" ref="C224:C287" si="31">IF(D224&lt;&gt;"",DATE(YEAR(C223),MONTH(C223)+1,DAY(C223)),"")</f>
        <v/>
      </c>
      <c r="D224" s="195" t="str">
        <f t="shared" si="25"/>
        <v/>
      </c>
      <c r="E224" s="210" t="str">
        <f t="shared" si="30"/>
        <v/>
      </c>
      <c r="F224" s="210" t="str">
        <f t="shared" si="26"/>
        <v/>
      </c>
      <c r="G224" s="210" t="str">
        <f t="shared" si="27"/>
        <v/>
      </c>
      <c r="H224" s="210" t="str">
        <f t="shared" ref="H224:H287" si="32">IF(D224&lt;&gt;"",$E$7*$E$13/100/12,"")</f>
        <v/>
      </c>
      <c r="I224" s="210" t="str">
        <f t="shared" ref="I224:I287" si="33">IF(AND(D224&lt;&gt;"",B224=D224),F224-G224,IF(AND(D224&lt;&gt;"",B224="D"),0,""))</f>
        <v/>
      </c>
      <c r="J224" s="210" t="str">
        <f t="shared" si="28"/>
        <v/>
      </c>
      <c r="K224" s="210" t="str">
        <f t="shared" ref="K224:K287" si="34">IF(D224&lt;&gt;"",K223+G224,"")</f>
        <v/>
      </c>
      <c r="N224" s="195"/>
    </row>
    <row r="225" spans="2:14" ht="15" customHeight="1">
      <c r="B225" s="194" t="str">
        <f t="shared" si="29"/>
        <v/>
      </c>
      <c r="C225" s="209" t="str">
        <f t="shared" si="31"/>
        <v/>
      </c>
      <c r="D225" s="195" t="str">
        <f t="shared" ref="D225:D288" si="35">IF(AND(D224&gt;0,D224&lt;$E$9),D224+1,"")</f>
        <v/>
      </c>
      <c r="E225" s="210" t="str">
        <f t="shared" si="30"/>
        <v/>
      </c>
      <c r="F225" s="210" t="str">
        <f t="shared" ref="F225:F288" si="36">IF(AND(D225&lt;&gt;"",B225=D225,$B$18=1),($E$7*$E$11/100)/(12*(1-POWER(1+(($E$11/100)/12),-$E$9))),IF(AND(D225&lt;&gt;"",B225=D225,$B$18=2),($E$7*$E$11/100)/(12*(1-POWER(1+(($E$11/100)/12),-$E$9+$E$21))),IF(AND(D225&lt;&gt;"",B225="D",$B$18=2),G225,IF(AND(D225&lt;&gt;"",B225="D",$B$18=3),0,IF(AND(D225&lt;&gt;"",B225=D225,B224="D",$B$18=3),(J224*$E$11/100)/(12*(1-POWER(1+(($E$11/100)/12),-$E$9+$E$21))),IF(AND(D225&lt;&gt;"",B225=D225,B224&lt;&gt;"D",$B$18=3),F224,""))))))</f>
        <v/>
      </c>
      <c r="G225" s="210" t="str">
        <f t="shared" ref="G225:G288" si="37">IF(D225&lt;&gt;"",J224*$E$11/100/12,"")</f>
        <v/>
      </c>
      <c r="H225" s="210" t="str">
        <f t="shared" si="32"/>
        <v/>
      </c>
      <c r="I225" s="210" t="str">
        <f t="shared" si="33"/>
        <v/>
      </c>
      <c r="J225" s="210" t="str">
        <f t="shared" ref="J225:J288" si="38">IF(OR(AND(D225&lt;&gt;"",B225=D225),AND(D225&lt;&gt;"",B225="D",$B$18=2)),J224-F225+G225,IF(AND(D225&lt;&gt;"",B225="D",$B$18=3),J224+G225,""))</f>
        <v/>
      </c>
      <c r="K225" s="210" t="str">
        <f t="shared" si="34"/>
        <v/>
      </c>
      <c r="N225" s="195"/>
    </row>
    <row r="226" spans="2:14" ht="15" customHeight="1">
      <c r="B226" s="194" t="str">
        <f t="shared" ref="B226:B289" si="39">IF(AND(D226&lt;&gt;"",OR($B$18=2,$B$18=3),D225&lt;$E$21),"D",D226)</f>
        <v/>
      </c>
      <c r="C226" s="209" t="str">
        <f t="shared" si="31"/>
        <v/>
      </c>
      <c r="D226" s="195" t="str">
        <f t="shared" si="35"/>
        <v/>
      </c>
      <c r="E226" s="210" t="str">
        <f t="shared" si="30"/>
        <v/>
      </c>
      <c r="F226" s="210" t="str">
        <f t="shared" si="36"/>
        <v/>
      </c>
      <c r="G226" s="210" t="str">
        <f t="shared" si="37"/>
        <v/>
      </c>
      <c r="H226" s="210" t="str">
        <f t="shared" si="32"/>
        <v/>
      </c>
      <c r="I226" s="210" t="str">
        <f t="shared" si="33"/>
        <v/>
      </c>
      <c r="J226" s="210" t="str">
        <f t="shared" si="38"/>
        <v/>
      </c>
      <c r="K226" s="210" t="str">
        <f t="shared" si="34"/>
        <v/>
      </c>
      <c r="N226" s="195"/>
    </row>
    <row r="227" spans="2:14" ht="15" customHeight="1">
      <c r="B227" s="194" t="str">
        <f t="shared" si="39"/>
        <v/>
      </c>
      <c r="C227" s="209" t="str">
        <f t="shared" si="31"/>
        <v/>
      </c>
      <c r="D227" s="195" t="str">
        <f t="shared" si="35"/>
        <v/>
      </c>
      <c r="E227" s="210" t="str">
        <f t="shared" si="30"/>
        <v/>
      </c>
      <c r="F227" s="210" t="str">
        <f t="shared" si="36"/>
        <v/>
      </c>
      <c r="G227" s="210" t="str">
        <f t="shared" si="37"/>
        <v/>
      </c>
      <c r="H227" s="210" t="str">
        <f t="shared" si="32"/>
        <v/>
      </c>
      <c r="I227" s="210" t="str">
        <f t="shared" si="33"/>
        <v/>
      </c>
      <c r="J227" s="210" t="str">
        <f t="shared" si="38"/>
        <v/>
      </c>
      <c r="K227" s="210" t="str">
        <f t="shared" si="34"/>
        <v/>
      </c>
      <c r="N227" s="195"/>
    </row>
    <row r="228" spans="2:14" ht="15" customHeight="1">
      <c r="B228" s="194" t="str">
        <f t="shared" si="39"/>
        <v/>
      </c>
      <c r="C228" s="209" t="str">
        <f t="shared" si="31"/>
        <v/>
      </c>
      <c r="D228" s="195" t="str">
        <f t="shared" si="35"/>
        <v/>
      </c>
      <c r="E228" s="210" t="str">
        <f t="shared" si="30"/>
        <v/>
      </c>
      <c r="F228" s="210" t="str">
        <f t="shared" si="36"/>
        <v/>
      </c>
      <c r="G228" s="210" t="str">
        <f t="shared" si="37"/>
        <v/>
      </c>
      <c r="H228" s="210" t="str">
        <f t="shared" si="32"/>
        <v/>
      </c>
      <c r="I228" s="210" t="str">
        <f t="shared" si="33"/>
        <v/>
      </c>
      <c r="J228" s="210" t="str">
        <f t="shared" si="38"/>
        <v/>
      </c>
      <c r="K228" s="210" t="str">
        <f t="shared" si="34"/>
        <v/>
      </c>
      <c r="N228" s="195"/>
    </row>
    <row r="229" spans="2:14" ht="15" customHeight="1">
      <c r="B229" s="194" t="str">
        <f t="shared" si="39"/>
        <v/>
      </c>
      <c r="C229" s="209" t="str">
        <f t="shared" si="31"/>
        <v/>
      </c>
      <c r="D229" s="195" t="str">
        <f t="shared" si="35"/>
        <v/>
      </c>
      <c r="E229" s="210" t="str">
        <f t="shared" si="30"/>
        <v/>
      </c>
      <c r="F229" s="210" t="str">
        <f t="shared" si="36"/>
        <v/>
      </c>
      <c r="G229" s="210" t="str">
        <f t="shared" si="37"/>
        <v/>
      </c>
      <c r="H229" s="210" t="str">
        <f t="shared" si="32"/>
        <v/>
      </c>
      <c r="I229" s="210" t="str">
        <f t="shared" si="33"/>
        <v/>
      </c>
      <c r="J229" s="210" t="str">
        <f t="shared" si="38"/>
        <v/>
      </c>
      <c r="K229" s="210" t="str">
        <f t="shared" si="34"/>
        <v/>
      </c>
      <c r="N229" s="195"/>
    </row>
    <row r="230" spans="2:14" ht="15" customHeight="1">
      <c r="B230" s="194" t="str">
        <f t="shared" si="39"/>
        <v/>
      </c>
      <c r="C230" s="209" t="str">
        <f t="shared" si="31"/>
        <v/>
      </c>
      <c r="D230" s="195" t="str">
        <f t="shared" si="35"/>
        <v/>
      </c>
      <c r="E230" s="210" t="str">
        <f t="shared" si="30"/>
        <v/>
      </c>
      <c r="F230" s="210" t="str">
        <f t="shared" si="36"/>
        <v/>
      </c>
      <c r="G230" s="210" t="str">
        <f t="shared" si="37"/>
        <v/>
      </c>
      <c r="H230" s="210" t="str">
        <f t="shared" si="32"/>
        <v/>
      </c>
      <c r="I230" s="210" t="str">
        <f t="shared" si="33"/>
        <v/>
      </c>
      <c r="J230" s="210" t="str">
        <f t="shared" si="38"/>
        <v/>
      </c>
      <c r="K230" s="210" t="str">
        <f t="shared" si="34"/>
        <v/>
      </c>
      <c r="N230" s="195"/>
    </row>
    <row r="231" spans="2:14" ht="15" customHeight="1">
      <c r="B231" s="194" t="str">
        <f t="shared" si="39"/>
        <v/>
      </c>
      <c r="C231" s="209" t="str">
        <f t="shared" si="31"/>
        <v/>
      </c>
      <c r="D231" s="195" t="str">
        <f t="shared" si="35"/>
        <v/>
      </c>
      <c r="E231" s="210" t="str">
        <f t="shared" si="30"/>
        <v/>
      </c>
      <c r="F231" s="210" t="str">
        <f t="shared" si="36"/>
        <v/>
      </c>
      <c r="G231" s="210" t="str">
        <f t="shared" si="37"/>
        <v/>
      </c>
      <c r="H231" s="210" t="str">
        <f t="shared" si="32"/>
        <v/>
      </c>
      <c r="I231" s="210" t="str">
        <f t="shared" si="33"/>
        <v/>
      </c>
      <c r="J231" s="210" t="str">
        <f t="shared" si="38"/>
        <v/>
      </c>
      <c r="K231" s="210" t="str">
        <f t="shared" si="34"/>
        <v/>
      </c>
      <c r="N231" s="195"/>
    </row>
    <row r="232" spans="2:14" ht="15" customHeight="1">
      <c r="B232" s="194" t="str">
        <f t="shared" si="39"/>
        <v/>
      </c>
      <c r="C232" s="209" t="str">
        <f t="shared" si="31"/>
        <v/>
      </c>
      <c r="D232" s="195" t="str">
        <f t="shared" si="35"/>
        <v/>
      </c>
      <c r="E232" s="210" t="str">
        <f t="shared" si="30"/>
        <v/>
      </c>
      <c r="F232" s="210" t="str">
        <f t="shared" si="36"/>
        <v/>
      </c>
      <c r="G232" s="210" t="str">
        <f t="shared" si="37"/>
        <v/>
      </c>
      <c r="H232" s="210" t="str">
        <f t="shared" si="32"/>
        <v/>
      </c>
      <c r="I232" s="210" t="str">
        <f t="shared" si="33"/>
        <v/>
      </c>
      <c r="J232" s="210" t="str">
        <f t="shared" si="38"/>
        <v/>
      </c>
      <c r="K232" s="210" t="str">
        <f t="shared" si="34"/>
        <v/>
      </c>
      <c r="N232" s="195"/>
    </row>
    <row r="233" spans="2:14" ht="15" customHeight="1">
      <c r="B233" s="194" t="str">
        <f t="shared" si="39"/>
        <v/>
      </c>
      <c r="C233" s="209" t="str">
        <f t="shared" si="31"/>
        <v/>
      </c>
      <c r="D233" s="195" t="str">
        <f t="shared" si="35"/>
        <v/>
      </c>
      <c r="E233" s="210" t="str">
        <f t="shared" si="30"/>
        <v/>
      </c>
      <c r="F233" s="210" t="str">
        <f t="shared" si="36"/>
        <v/>
      </c>
      <c r="G233" s="210" t="str">
        <f t="shared" si="37"/>
        <v/>
      </c>
      <c r="H233" s="210" t="str">
        <f t="shared" si="32"/>
        <v/>
      </c>
      <c r="I233" s="210" t="str">
        <f t="shared" si="33"/>
        <v/>
      </c>
      <c r="J233" s="210" t="str">
        <f t="shared" si="38"/>
        <v/>
      </c>
      <c r="K233" s="210" t="str">
        <f t="shared" si="34"/>
        <v/>
      </c>
      <c r="N233" s="195"/>
    </row>
    <row r="234" spans="2:14" ht="15" customHeight="1">
      <c r="B234" s="194" t="str">
        <f t="shared" si="39"/>
        <v/>
      </c>
      <c r="C234" s="209" t="str">
        <f t="shared" si="31"/>
        <v/>
      </c>
      <c r="D234" s="195" t="str">
        <f t="shared" si="35"/>
        <v/>
      </c>
      <c r="E234" s="210" t="str">
        <f t="shared" si="30"/>
        <v/>
      </c>
      <c r="F234" s="210" t="str">
        <f t="shared" si="36"/>
        <v/>
      </c>
      <c r="G234" s="210" t="str">
        <f t="shared" si="37"/>
        <v/>
      </c>
      <c r="H234" s="210" t="str">
        <f t="shared" si="32"/>
        <v/>
      </c>
      <c r="I234" s="210" t="str">
        <f t="shared" si="33"/>
        <v/>
      </c>
      <c r="J234" s="210" t="str">
        <f t="shared" si="38"/>
        <v/>
      </c>
      <c r="K234" s="210" t="str">
        <f t="shared" si="34"/>
        <v/>
      </c>
      <c r="N234" s="195"/>
    </row>
    <row r="235" spans="2:14" ht="15" customHeight="1">
      <c r="B235" s="194" t="str">
        <f t="shared" si="39"/>
        <v/>
      </c>
      <c r="C235" s="209" t="str">
        <f t="shared" si="31"/>
        <v/>
      </c>
      <c r="D235" s="195" t="str">
        <f t="shared" si="35"/>
        <v/>
      </c>
      <c r="E235" s="210" t="str">
        <f t="shared" si="30"/>
        <v/>
      </c>
      <c r="F235" s="210" t="str">
        <f t="shared" si="36"/>
        <v/>
      </c>
      <c r="G235" s="210" t="str">
        <f t="shared" si="37"/>
        <v/>
      </c>
      <c r="H235" s="210" t="str">
        <f t="shared" si="32"/>
        <v/>
      </c>
      <c r="I235" s="210" t="str">
        <f t="shared" si="33"/>
        <v/>
      </c>
      <c r="J235" s="210" t="str">
        <f t="shared" si="38"/>
        <v/>
      </c>
      <c r="K235" s="210" t="str">
        <f t="shared" si="34"/>
        <v/>
      </c>
      <c r="N235" s="195"/>
    </row>
    <row r="236" spans="2:14" ht="15" customHeight="1">
      <c r="B236" s="194" t="str">
        <f t="shared" si="39"/>
        <v/>
      </c>
      <c r="C236" s="209" t="str">
        <f t="shared" si="31"/>
        <v/>
      </c>
      <c r="D236" s="195" t="str">
        <f t="shared" si="35"/>
        <v/>
      </c>
      <c r="E236" s="210" t="str">
        <f t="shared" si="30"/>
        <v/>
      </c>
      <c r="F236" s="210" t="str">
        <f t="shared" si="36"/>
        <v/>
      </c>
      <c r="G236" s="210" t="str">
        <f t="shared" si="37"/>
        <v/>
      </c>
      <c r="H236" s="210" t="str">
        <f t="shared" si="32"/>
        <v/>
      </c>
      <c r="I236" s="210" t="str">
        <f t="shared" si="33"/>
        <v/>
      </c>
      <c r="J236" s="210" t="str">
        <f t="shared" si="38"/>
        <v/>
      </c>
      <c r="K236" s="210" t="str">
        <f t="shared" si="34"/>
        <v/>
      </c>
      <c r="N236" s="195"/>
    </row>
    <row r="237" spans="2:14" ht="15" customHeight="1">
      <c r="B237" s="194" t="str">
        <f t="shared" si="39"/>
        <v/>
      </c>
      <c r="C237" s="209" t="str">
        <f t="shared" si="31"/>
        <v/>
      </c>
      <c r="D237" s="195" t="str">
        <f t="shared" si="35"/>
        <v/>
      </c>
      <c r="E237" s="210" t="str">
        <f t="shared" si="30"/>
        <v/>
      </c>
      <c r="F237" s="210" t="str">
        <f t="shared" si="36"/>
        <v/>
      </c>
      <c r="G237" s="210" t="str">
        <f t="shared" si="37"/>
        <v/>
      </c>
      <c r="H237" s="210" t="str">
        <f t="shared" si="32"/>
        <v/>
      </c>
      <c r="I237" s="210" t="str">
        <f t="shared" si="33"/>
        <v/>
      </c>
      <c r="J237" s="210" t="str">
        <f t="shared" si="38"/>
        <v/>
      </c>
      <c r="K237" s="210" t="str">
        <f t="shared" si="34"/>
        <v/>
      </c>
      <c r="N237" s="195"/>
    </row>
    <row r="238" spans="2:14" ht="15" customHeight="1">
      <c r="B238" s="194" t="str">
        <f t="shared" si="39"/>
        <v/>
      </c>
      <c r="C238" s="209" t="str">
        <f t="shared" si="31"/>
        <v/>
      </c>
      <c r="D238" s="195" t="str">
        <f t="shared" si="35"/>
        <v/>
      </c>
      <c r="E238" s="210" t="str">
        <f t="shared" si="30"/>
        <v/>
      </c>
      <c r="F238" s="210" t="str">
        <f t="shared" si="36"/>
        <v/>
      </c>
      <c r="G238" s="210" t="str">
        <f t="shared" si="37"/>
        <v/>
      </c>
      <c r="H238" s="210" t="str">
        <f t="shared" si="32"/>
        <v/>
      </c>
      <c r="I238" s="210" t="str">
        <f t="shared" si="33"/>
        <v/>
      </c>
      <c r="J238" s="210" t="str">
        <f t="shared" si="38"/>
        <v/>
      </c>
      <c r="K238" s="210" t="str">
        <f t="shared" si="34"/>
        <v/>
      </c>
      <c r="N238" s="195"/>
    </row>
    <row r="239" spans="2:14" ht="15" customHeight="1">
      <c r="B239" s="194" t="str">
        <f t="shared" si="39"/>
        <v/>
      </c>
      <c r="C239" s="209" t="str">
        <f t="shared" si="31"/>
        <v/>
      </c>
      <c r="D239" s="195" t="str">
        <f t="shared" si="35"/>
        <v/>
      </c>
      <c r="E239" s="210" t="str">
        <f t="shared" si="30"/>
        <v/>
      </c>
      <c r="F239" s="210" t="str">
        <f t="shared" si="36"/>
        <v/>
      </c>
      <c r="G239" s="210" t="str">
        <f t="shared" si="37"/>
        <v/>
      </c>
      <c r="H239" s="210" t="str">
        <f t="shared" si="32"/>
        <v/>
      </c>
      <c r="I239" s="210" t="str">
        <f t="shared" si="33"/>
        <v/>
      </c>
      <c r="J239" s="210" t="str">
        <f t="shared" si="38"/>
        <v/>
      </c>
      <c r="K239" s="210" t="str">
        <f t="shared" si="34"/>
        <v/>
      </c>
      <c r="N239" s="195"/>
    </row>
    <row r="240" spans="2:14" ht="15" customHeight="1">
      <c r="B240" s="194" t="str">
        <f t="shared" si="39"/>
        <v/>
      </c>
      <c r="C240" s="209" t="str">
        <f t="shared" si="31"/>
        <v/>
      </c>
      <c r="D240" s="195" t="str">
        <f t="shared" si="35"/>
        <v/>
      </c>
      <c r="E240" s="210" t="str">
        <f t="shared" si="30"/>
        <v/>
      </c>
      <c r="F240" s="210" t="str">
        <f t="shared" si="36"/>
        <v/>
      </c>
      <c r="G240" s="210" t="str">
        <f t="shared" si="37"/>
        <v/>
      </c>
      <c r="H240" s="210" t="str">
        <f t="shared" si="32"/>
        <v/>
      </c>
      <c r="I240" s="210" t="str">
        <f t="shared" si="33"/>
        <v/>
      </c>
      <c r="J240" s="210" t="str">
        <f t="shared" si="38"/>
        <v/>
      </c>
      <c r="K240" s="210" t="str">
        <f t="shared" si="34"/>
        <v/>
      </c>
      <c r="N240" s="195"/>
    </row>
    <row r="241" spans="2:14" ht="15" customHeight="1">
      <c r="B241" s="194" t="str">
        <f t="shared" si="39"/>
        <v/>
      </c>
      <c r="C241" s="209" t="str">
        <f t="shared" si="31"/>
        <v/>
      </c>
      <c r="D241" s="195" t="str">
        <f t="shared" si="35"/>
        <v/>
      </c>
      <c r="E241" s="210" t="str">
        <f t="shared" si="30"/>
        <v/>
      </c>
      <c r="F241" s="210" t="str">
        <f t="shared" si="36"/>
        <v/>
      </c>
      <c r="G241" s="210" t="str">
        <f t="shared" si="37"/>
        <v/>
      </c>
      <c r="H241" s="210" t="str">
        <f t="shared" si="32"/>
        <v/>
      </c>
      <c r="I241" s="210" t="str">
        <f t="shared" si="33"/>
        <v/>
      </c>
      <c r="J241" s="210" t="str">
        <f t="shared" si="38"/>
        <v/>
      </c>
      <c r="K241" s="210" t="str">
        <f t="shared" si="34"/>
        <v/>
      </c>
      <c r="N241" s="195"/>
    </row>
    <row r="242" spans="2:14" ht="15" customHeight="1">
      <c r="B242" s="194" t="str">
        <f t="shared" si="39"/>
        <v/>
      </c>
      <c r="C242" s="209" t="str">
        <f t="shared" si="31"/>
        <v/>
      </c>
      <c r="D242" s="195" t="str">
        <f t="shared" si="35"/>
        <v/>
      </c>
      <c r="E242" s="210" t="str">
        <f t="shared" si="30"/>
        <v/>
      </c>
      <c r="F242" s="210" t="str">
        <f t="shared" si="36"/>
        <v/>
      </c>
      <c r="G242" s="210" t="str">
        <f t="shared" si="37"/>
        <v/>
      </c>
      <c r="H242" s="210" t="str">
        <f t="shared" si="32"/>
        <v/>
      </c>
      <c r="I242" s="210" t="str">
        <f t="shared" si="33"/>
        <v/>
      </c>
      <c r="J242" s="210" t="str">
        <f t="shared" si="38"/>
        <v/>
      </c>
      <c r="K242" s="210" t="str">
        <f t="shared" si="34"/>
        <v/>
      </c>
      <c r="N242" s="195"/>
    </row>
    <row r="243" spans="2:14" ht="15" customHeight="1">
      <c r="B243" s="194" t="str">
        <f t="shared" si="39"/>
        <v/>
      </c>
      <c r="C243" s="209" t="str">
        <f t="shared" si="31"/>
        <v/>
      </c>
      <c r="D243" s="195" t="str">
        <f t="shared" si="35"/>
        <v/>
      </c>
      <c r="E243" s="210" t="str">
        <f t="shared" si="30"/>
        <v/>
      </c>
      <c r="F243" s="210" t="str">
        <f t="shared" si="36"/>
        <v/>
      </c>
      <c r="G243" s="210" t="str">
        <f t="shared" si="37"/>
        <v/>
      </c>
      <c r="H243" s="210" t="str">
        <f t="shared" si="32"/>
        <v/>
      </c>
      <c r="I243" s="210" t="str">
        <f t="shared" si="33"/>
        <v/>
      </c>
      <c r="J243" s="210" t="str">
        <f t="shared" si="38"/>
        <v/>
      </c>
      <c r="K243" s="210" t="str">
        <f t="shared" si="34"/>
        <v/>
      </c>
      <c r="N243" s="195"/>
    </row>
    <row r="244" spans="2:14" ht="15" customHeight="1">
      <c r="B244" s="194" t="str">
        <f t="shared" si="39"/>
        <v/>
      </c>
      <c r="C244" s="209" t="str">
        <f t="shared" si="31"/>
        <v/>
      </c>
      <c r="D244" s="195" t="str">
        <f t="shared" si="35"/>
        <v/>
      </c>
      <c r="E244" s="210" t="str">
        <f t="shared" si="30"/>
        <v/>
      </c>
      <c r="F244" s="210" t="str">
        <f t="shared" si="36"/>
        <v/>
      </c>
      <c r="G244" s="210" t="str">
        <f t="shared" si="37"/>
        <v/>
      </c>
      <c r="H244" s="210" t="str">
        <f t="shared" si="32"/>
        <v/>
      </c>
      <c r="I244" s="210" t="str">
        <f t="shared" si="33"/>
        <v/>
      </c>
      <c r="J244" s="210" t="str">
        <f t="shared" si="38"/>
        <v/>
      </c>
      <c r="K244" s="210" t="str">
        <f t="shared" si="34"/>
        <v/>
      </c>
      <c r="N244" s="195"/>
    </row>
    <row r="245" spans="2:14" ht="15" customHeight="1">
      <c r="B245" s="194" t="str">
        <f t="shared" si="39"/>
        <v/>
      </c>
      <c r="C245" s="209" t="str">
        <f t="shared" si="31"/>
        <v/>
      </c>
      <c r="D245" s="195" t="str">
        <f t="shared" si="35"/>
        <v/>
      </c>
      <c r="E245" s="210" t="str">
        <f t="shared" si="30"/>
        <v/>
      </c>
      <c r="F245" s="210" t="str">
        <f t="shared" si="36"/>
        <v/>
      </c>
      <c r="G245" s="210" t="str">
        <f t="shared" si="37"/>
        <v/>
      </c>
      <c r="H245" s="210" t="str">
        <f t="shared" si="32"/>
        <v/>
      </c>
      <c r="I245" s="210" t="str">
        <f t="shared" si="33"/>
        <v/>
      </c>
      <c r="J245" s="210" t="str">
        <f t="shared" si="38"/>
        <v/>
      </c>
      <c r="K245" s="210" t="str">
        <f t="shared" si="34"/>
        <v/>
      </c>
      <c r="N245" s="195"/>
    </row>
    <row r="246" spans="2:14" ht="15" customHeight="1">
      <c r="B246" s="194" t="str">
        <f t="shared" si="39"/>
        <v/>
      </c>
      <c r="C246" s="209" t="str">
        <f t="shared" si="31"/>
        <v/>
      </c>
      <c r="D246" s="195" t="str">
        <f t="shared" si="35"/>
        <v/>
      </c>
      <c r="E246" s="210" t="str">
        <f t="shared" si="30"/>
        <v/>
      </c>
      <c r="F246" s="210" t="str">
        <f t="shared" si="36"/>
        <v/>
      </c>
      <c r="G246" s="210" t="str">
        <f t="shared" si="37"/>
        <v/>
      </c>
      <c r="H246" s="210" t="str">
        <f t="shared" si="32"/>
        <v/>
      </c>
      <c r="I246" s="210" t="str">
        <f t="shared" si="33"/>
        <v/>
      </c>
      <c r="J246" s="210" t="str">
        <f t="shared" si="38"/>
        <v/>
      </c>
      <c r="K246" s="210" t="str">
        <f t="shared" si="34"/>
        <v/>
      </c>
      <c r="N246" s="195"/>
    </row>
    <row r="247" spans="2:14" ht="15" customHeight="1">
      <c r="B247" s="194" t="str">
        <f t="shared" si="39"/>
        <v/>
      </c>
      <c r="C247" s="209" t="str">
        <f t="shared" si="31"/>
        <v/>
      </c>
      <c r="D247" s="195" t="str">
        <f t="shared" si="35"/>
        <v/>
      </c>
      <c r="E247" s="210" t="str">
        <f t="shared" si="30"/>
        <v/>
      </c>
      <c r="F247" s="210" t="str">
        <f t="shared" si="36"/>
        <v/>
      </c>
      <c r="G247" s="210" t="str">
        <f t="shared" si="37"/>
        <v/>
      </c>
      <c r="H247" s="210" t="str">
        <f t="shared" si="32"/>
        <v/>
      </c>
      <c r="I247" s="210" t="str">
        <f t="shared" si="33"/>
        <v/>
      </c>
      <c r="J247" s="210" t="str">
        <f t="shared" si="38"/>
        <v/>
      </c>
      <c r="K247" s="210" t="str">
        <f t="shared" si="34"/>
        <v/>
      </c>
      <c r="N247" s="195"/>
    </row>
    <row r="248" spans="2:14" ht="15" customHeight="1">
      <c r="B248" s="194" t="str">
        <f t="shared" si="39"/>
        <v/>
      </c>
      <c r="C248" s="209" t="str">
        <f t="shared" si="31"/>
        <v/>
      </c>
      <c r="D248" s="195" t="str">
        <f t="shared" si="35"/>
        <v/>
      </c>
      <c r="E248" s="210" t="str">
        <f t="shared" si="30"/>
        <v/>
      </c>
      <c r="F248" s="210" t="str">
        <f t="shared" si="36"/>
        <v/>
      </c>
      <c r="G248" s="210" t="str">
        <f t="shared" si="37"/>
        <v/>
      </c>
      <c r="H248" s="210" t="str">
        <f t="shared" si="32"/>
        <v/>
      </c>
      <c r="I248" s="210" t="str">
        <f t="shared" si="33"/>
        <v/>
      </c>
      <c r="J248" s="210" t="str">
        <f t="shared" si="38"/>
        <v/>
      </c>
      <c r="K248" s="210" t="str">
        <f t="shared" si="34"/>
        <v/>
      </c>
      <c r="N248" s="195"/>
    </row>
    <row r="249" spans="2:14" ht="15" customHeight="1">
      <c r="B249" s="194" t="str">
        <f t="shared" si="39"/>
        <v/>
      </c>
      <c r="C249" s="209" t="str">
        <f t="shared" si="31"/>
        <v/>
      </c>
      <c r="D249" s="195" t="str">
        <f t="shared" si="35"/>
        <v/>
      </c>
      <c r="E249" s="210" t="str">
        <f t="shared" si="30"/>
        <v/>
      </c>
      <c r="F249" s="210" t="str">
        <f t="shared" si="36"/>
        <v/>
      </c>
      <c r="G249" s="210" t="str">
        <f t="shared" si="37"/>
        <v/>
      </c>
      <c r="H249" s="210" t="str">
        <f t="shared" si="32"/>
        <v/>
      </c>
      <c r="I249" s="210" t="str">
        <f t="shared" si="33"/>
        <v/>
      </c>
      <c r="J249" s="210" t="str">
        <f t="shared" si="38"/>
        <v/>
      </c>
      <c r="K249" s="210" t="str">
        <f t="shared" si="34"/>
        <v/>
      </c>
      <c r="N249" s="195"/>
    </row>
    <row r="250" spans="2:14" ht="15" customHeight="1">
      <c r="B250" s="194" t="str">
        <f t="shared" si="39"/>
        <v/>
      </c>
      <c r="C250" s="209" t="str">
        <f t="shared" si="31"/>
        <v/>
      </c>
      <c r="D250" s="195" t="str">
        <f t="shared" si="35"/>
        <v/>
      </c>
      <c r="E250" s="210" t="str">
        <f t="shared" si="30"/>
        <v/>
      </c>
      <c r="F250" s="210" t="str">
        <f t="shared" si="36"/>
        <v/>
      </c>
      <c r="G250" s="210" t="str">
        <f t="shared" si="37"/>
        <v/>
      </c>
      <c r="H250" s="210" t="str">
        <f t="shared" si="32"/>
        <v/>
      </c>
      <c r="I250" s="210" t="str">
        <f t="shared" si="33"/>
        <v/>
      </c>
      <c r="J250" s="210" t="str">
        <f t="shared" si="38"/>
        <v/>
      </c>
      <c r="K250" s="210" t="str">
        <f t="shared" si="34"/>
        <v/>
      </c>
      <c r="N250" s="195"/>
    </row>
    <row r="251" spans="2:14" ht="15" customHeight="1">
      <c r="B251" s="194" t="str">
        <f t="shared" si="39"/>
        <v/>
      </c>
      <c r="C251" s="209" t="str">
        <f t="shared" si="31"/>
        <v/>
      </c>
      <c r="D251" s="195" t="str">
        <f t="shared" si="35"/>
        <v/>
      </c>
      <c r="E251" s="210" t="str">
        <f t="shared" si="30"/>
        <v/>
      </c>
      <c r="F251" s="210" t="str">
        <f t="shared" si="36"/>
        <v/>
      </c>
      <c r="G251" s="210" t="str">
        <f t="shared" si="37"/>
        <v/>
      </c>
      <c r="H251" s="210" t="str">
        <f t="shared" si="32"/>
        <v/>
      </c>
      <c r="I251" s="210" t="str">
        <f t="shared" si="33"/>
        <v/>
      </c>
      <c r="J251" s="210" t="str">
        <f t="shared" si="38"/>
        <v/>
      </c>
      <c r="K251" s="210" t="str">
        <f t="shared" si="34"/>
        <v/>
      </c>
      <c r="N251" s="195"/>
    </row>
    <row r="252" spans="2:14" ht="15" customHeight="1">
      <c r="B252" s="194" t="str">
        <f t="shared" si="39"/>
        <v/>
      </c>
      <c r="C252" s="209" t="str">
        <f t="shared" si="31"/>
        <v/>
      </c>
      <c r="D252" s="195" t="str">
        <f t="shared" si="35"/>
        <v/>
      </c>
      <c r="E252" s="210" t="str">
        <f t="shared" si="30"/>
        <v/>
      </c>
      <c r="F252" s="210" t="str">
        <f t="shared" si="36"/>
        <v/>
      </c>
      <c r="G252" s="210" t="str">
        <f t="shared" si="37"/>
        <v/>
      </c>
      <c r="H252" s="210" t="str">
        <f t="shared" si="32"/>
        <v/>
      </c>
      <c r="I252" s="210" t="str">
        <f t="shared" si="33"/>
        <v/>
      </c>
      <c r="J252" s="210" t="str">
        <f t="shared" si="38"/>
        <v/>
      </c>
      <c r="K252" s="210" t="str">
        <f t="shared" si="34"/>
        <v/>
      </c>
      <c r="N252" s="195"/>
    </row>
    <row r="253" spans="2:14" ht="15" customHeight="1">
      <c r="B253" s="194" t="str">
        <f t="shared" si="39"/>
        <v/>
      </c>
      <c r="C253" s="209" t="str">
        <f t="shared" si="31"/>
        <v/>
      </c>
      <c r="D253" s="195" t="str">
        <f t="shared" si="35"/>
        <v/>
      </c>
      <c r="E253" s="210" t="str">
        <f t="shared" si="30"/>
        <v/>
      </c>
      <c r="F253" s="210" t="str">
        <f t="shared" si="36"/>
        <v/>
      </c>
      <c r="G253" s="210" t="str">
        <f t="shared" si="37"/>
        <v/>
      </c>
      <c r="H253" s="210" t="str">
        <f t="shared" si="32"/>
        <v/>
      </c>
      <c r="I253" s="210" t="str">
        <f t="shared" si="33"/>
        <v/>
      </c>
      <c r="J253" s="210" t="str">
        <f t="shared" si="38"/>
        <v/>
      </c>
      <c r="K253" s="210" t="str">
        <f t="shared" si="34"/>
        <v/>
      </c>
      <c r="N253" s="195"/>
    </row>
    <row r="254" spans="2:14" ht="15" customHeight="1">
      <c r="B254" s="194" t="str">
        <f t="shared" si="39"/>
        <v/>
      </c>
      <c r="C254" s="209" t="str">
        <f t="shared" si="31"/>
        <v/>
      </c>
      <c r="D254" s="195" t="str">
        <f t="shared" si="35"/>
        <v/>
      </c>
      <c r="E254" s="210" t="str">
        <f t="shared" si="30"/>
        <v/>
      </c>
      <c r="F254" s="210" t="str">
        <f t="shared" si="36"/>
        <v/>
      </c>
      <c r="G254" s="210" t="str">
        <f t="shared" si="37"/>
        <v/>
      </c>
      <c r="H254" s="210" t="str">
        <f t="shared" si="32"/>
        <v/>
      </c>
      <c r="I254" s="210" t="str">
        <f t="shared" si="33"/>
        <v/>
      </c>
      <c r="J254" s="210" t="str">
        <f t="shared" si="38"/>
        <v/>
      </c>
      <c r="K254" s="210" t="str">
        <f t="shared" si="34"/>
        <v/>
      </c>
      <c r="N254" s="195"/>
    </row>
    <row r="255" spans="2:14" ht="15" customHeight="1">
      <c r="B255" s="194" t="str">
        <f t="shared" si="39"/>
        <v/>
      </c>
      <c r="C255" s="209" t="str">
        <f t="shared" si="31"/>
        <v/>
      </c>
      <c r="D255" s="195" t="str">
        <f t="shared" si="35"/>
        <v/>
      </c>
      <c r="E255" s="210" t="str">
        <f t="shared" si="30"/>
        <v/>
      </c>
      <c r="F255" s="210" t="str">
        <f t="shared" si="36"/>
        <v/>
      </c>
      <c r="G255" s="210" t="str">
        <f t="shared" si="37"/>
        <v/>
      </c>
      <c r="H255" s="210" t="str">
        <f t="shared" si="32"/>
        <v/>
      </c>
      <c r="I255" s="210" t="str">
        <f t="shared" si="33"/>
        <v/>
      </c>
      <c r="J255" s="210" t="str">
        <f t="shared" si="38"/>
        <v/>
      </c>
      <c r="K255" s="210" t="str">
        <f t="shared" si="34"/>
        <v/>
      </c>
      <c r="N255" s="195"/>
    </row>
    <row r="256" spans="2:14" ht="15" customHeight="1">
      <c r="B256" s="194" t="str">
        <f t="shared" si="39"/>
        <v/>
      </c>
      <c r="C256" s="209" t="str">
        <f t="shared" si="31"/>
        <v/>
      </c>
      <c r="D256" s="195" t="str">
        <f t="shared" si="35"/>
        <v/>
      </c>
      <c r="E256" s="210" t="str">
        <f t="shared" si="30"/>
        <v/>
      </c>
      <c r="F256" s="210" t="str">
        <f t="shared" si="36"/>
        <v/>
      </c>
      <c r="G256" s="210" t="str">
        <f t="shared" si="37"/>
        <v/>
      </c>
      <c r="H256" s="210" t="str">
        <f t="shared" si="32"/>
        <v/>
      </c>
      <c r="I256" s="210" t="str">
        <f t="shared" si="33"/>
        <v/>
      </c>
      <c r="J256" s="210" t="str">
        <f t="shared" si="38"/>
        <v/>
      </c>
      <c r="K256" s="210" t="str">
        <f t="shared" si="34"/>
        <v/>
      </c>
      <c r="N256" s="195"/>
    </row>
    <row r="257" spans="2:14" ht="15" customHeight="1">
      <c r="B257" s="194" t="str">
        <f t="shared" si="39"/>
        <v/>
      </c>
      <c r="C257" s="209" t="str">
        <f t="shared" si="31"/>
        <v/>
      </c>
      <c r="D257" s="195" t="str">
        <f t="shared" si="35"/>
        <v/>
      </c>
      <c r="E257" s="210" t="str">
        <f t="shared" si="30"/>
        <v/>
      </c>
      <c r="F257" s="210" t="str">
        <f t="shared" si="36"/>
        <v/>
      </c>
      <c r="G257" s="210" t="str">
        <f t="shared" si="37"/>
        <v/>
      </c>
      <c r="H257" s="210" t="str">
        <f t="shared" si="32"/>
        <v/>
      </c>
      <c r="I257" s="210" t="str">
        <f t="shared" si="33"/>
        <v/>
      </c>
      <c r="J257" s="210" t="str">
        <f t="shared" si="38"/>
        <v/>
      </c>
      <c r="K257" s="210" t="str">
        <f t="shared" si="34"/>
        <v/>
      </c>
      <c r="N257" s="195"/>
    </row>
    <row r="258" spans="2:14" ht="15" customHeight="1">
      <c r="B258" s="194" t="str">
        <f t="shared" si="39"/>
        <v/>
      </c>
      <c r="C258" s="209" t="str">
        <f t="shared" si="31"/>
        <v/>
      </c>
      <c r="D258" s="195" t="str">
        <f t="shared" si="35"/>
        <v/>
      </c>
      <c r="E258" s="210" t="str">
        <f t="shared" si="30"/>
        <v/>
      </c>
      <c r="F258" s="210" t="str">
        <f t="shared" si="36"/>
        <v/>
      </c>
      <c r="G258" s="210" t="str">
        <f t="shared" si="37"/>
        <v/>
      </c>
      <c r="H258" s="210" t="str">
        <f t="shared" si="32"/>
        <v/>
      </c>
      <c r="I258" s="210" t="str">
        <f t="shared" si="33"/>
        <v/>
      </c>
      <c r="J258" s="210" t="str">
        <f t="shared" si="38"/>
        <v/>
      </c>
      <c r="K258" s="210" t="str">
        <f t="shared" si="34"/>
        <v/>
      </c>
      <c r="N258" s="195"/>
    </row>
    <row r="259" spans="2:14" ht="15" customHeight="1">
      <c r="B259" s="194" t="str">
        <f t="shared" si="39"/>
        <v/>
      </c>
      <c r="C259" s="209" t="str">
        <f t="shared" si="31"/>
        <v/>
      </c>
      <c r="D259" s="195" t="str">
        <f t="shared" si="35"/>
        <v/>
      </c>
      <c r="E259" s="210" t="str">
        <f t="shared" si="30"/>
        <v/>
      </c>
      <c r="F259" s="210" t="str">
        <f t="shared" si="36"/>
        <v/>
      </c>
      <c r="G259" s="210" t="str">
        <f t="shared" si="37"/>
        <v/>
      </c>
      <c r="H259" s="210" t="str">
        <f t="shared" si="32"/>
        <v/>
      </c>
      <c r="I259" s="210" t="str">
        <f t="shared" si="33"/>
        <v/>
      </c>
      <c r="J259" s="210" t="str">
        <f t="shared" si="38"/>
        <v/>
      </c>
      <c r="K259" s="210" t="str">
        <f t="shared" si="34"/>
        <v/>
      </c>
      <c r="N259" s="195"/>
    </row>
    <row r="260" spans="2:14" ht="15" customHeight="1">
      <c r="B260" s="194" t="str">
        <f t="shared" si="39"/>
        <v/>
      </c>
      <c r="C260" s="209" t="str">
        <f t="shared" si="31"/>
        <v/>
      </c>
      <c r="D260" s="195" t="str">
        <f t="shared" si="35"/>
        <v/>
      </c>
      <c r="E260" s="210" t="str">
        <f t="shared" si="30"/>
        <v/>
      </c>
      <c r="F260" s="210" t="str">
        <f t="shared" si="36"/>
        <v/>
      </c>
      <c r="G260" s="210" t="str">
        <f t="shared" si="37"/>
        <v/>
      </c>
      <c r="H260" s="210" t="str">
        <f t="shared" si="32"/>
        <v/>
      </c>
      <c r="I260" s="210" t="str">
        <f t="shared" si="33"/>
        <v/>
      </c>
      <c r="J260" s="210" t="str">
        <f t="shared" si="38"/>
        <v/>
      </c>
      <c r="K260" s="210" t="str">
        <f t="shared" si="34"/>
        <v/>
      </c>
      <c r="N260" s="195"/>
    </row>
    <row r="261" spans="2:14" ht="15" customHeight="1">
      <c r="B261" s="194" t="str">
        <f t="shared" si="39"/>
        <v/>
      </c>
      <c r="C261" s="209" t="str">
        <f t="shared" si="31"/>
        <v/>
      </c>
      <c r="D261" s="195" t="str">
        <f t="shared" si="35"/>
        <v/>
      </c>
      <c r="E261" s="210" t="str">
        <f t="shared" si="30"/>
        <v/>
      </c>
      <c r="F261" s="210" t="str">
        <f t="shared" si="36"/>
        <v/>
      </c>
      <c r="G261" s="210" t="str">
        <f t="shared" si="37"/>
        <v/>
      </c>
      <c r="H261" s="210" t="str">
        <f t="shared" si="32"/>
        <v/>
      </c>
      <c r="I261" s="210" t="str">
        <f t="shared" si="33"/>
        <v/>
      </c>
      <c r="J261" s="210" t="str">
        <f t="shared" si="38"/>
        <v/>
      </c>
      <c r="K261" s="210" t="str">
        <f t="shared" si="34"/>
        <v/>
      </c>
      <c r="N261" s="195"/>
    </row>
    <row r="262" spans="2:14" ht="15" customHeight="1">
      <c r="B262" s="194" t="str">
        <f t="shared" si="39"/>
        <v/>
      </c>
      <c r="C262" s="209" t="str">
        <f t="shared" si="31"/>
        <v/>
      </c>
      <c r="D262" s="195" t="str">
        <f t="shared" si="35"/>
        <v/>
      </c>
      <c r="E262" s="210" t="str">
        <f t="shared" si="30"/>
        <v/>
      </c>
      <c r="F262" s="210" t="str">
        <f t="shared" si="36"/>
        <v/>
      </c>
      <c r="G262" s="210" t="str">
        <f t="shared" si="37"/>
        <v/>
      </c>
      <c r="H262" s="210" t="str">
        <f t="shared" si="32"/>
        <v/>
      </c>
      <c r="I262" s="210" t="str">
        <f t="shared" si="33"/>
        <v/>
      </c>
      <c r="J262" s="210" t="str">
        <f t="shared" si="38"/>
        <v/>
      </c>
      <c r="K262" s="210" t="str">
        <f t="shared" si="34"/>
        <v/>
      </c>
      <c r="N262" s="195"/>
    </row>
    <row r="263" spans="2:14" ht="15" customHeight="1">
      <c r="B263" s="194" t="str">
        <f t="shared" si="39"/>
        <v/>
      </c>
      <c r="C263" s="209" t="str">
        <f t="shared" si="31"/>
        <v/>
      </c>
      <c r="D263" s="195" t="str">
        <f t="shared" si="35"/>
        <v/>
      </c>
      <c r="E263" s="210" t="str">
        <f t="shared" si="30"/>
        <v/>
      </c>
      <c r="F263" s="210" t="str">
        <f t="shared" si="36"/>
        <v/>
      </c>
      <c r="G263" s="210" t="str">
        <f t="shared" si="37"/>
        <v/>
      </c>
      <c r="H263" s="210" t="str">
        <f t="shared" si="32"/>
        <v/>
      </c>
      <c r="I263" s="210" t="str">
        <f t="shared" si="33"/>
        <v/>
      </c>
      <c r="J263" s="210" t="str">
        <f t="shared" si="38"/>
        <v/>
      </c>
      <c r="K263" s="210" t="str">
        <f t="shared" si="34"/>
        <v/>
      </c>
      <c r="N263" s="195"/>
    </row>
    <row r="264" spans="2:14" ht="15" customHeight="1">
      <c r="B264" s="194" t="str">
        <f t="shared" si="39"/>
        <v/>
      </c>
      <c r="C264" s="209" t="str">
        <f t="shared" si="31"/>
        <v/>
      </c>
      <c r="D264" s="195" t="str">
        <f t="shared" si="35"/>
        <v/>
      </c>
      <c r="E264" s="210" t="str">
        <f t="shared" si="30"/>
        <v/>
      </c>
      <c r="F264" s="210" t="str">
        <f t="shared" si="36"/>
        <v/>
      </c>
      <c r="G264" s="210" t="str">
        <f t="shared" si="37"/>
        <v/>
      </c>
      <c r="H264" s="210" t="str">
        <f t="shared" si="32"/>
        <v/>
      </c>
      <c r="I264" s="210" t="str">
        <f t="shared" si="33"/>
        <v/>
      </c>
      <c r="J264" s="210" t="str">
        <f t="shared" si="38"/>
        <v/>
      </c>
      <c r="K264" s="210" t="str">
        <f t="shared" si="34"/>
        <v/>
      </c>
      <c r="N264" s="195"/>
    </row>
    <row r="265" spans="2:14" ht="15" customHeight="1">
      <c r="B265" s="194" t="str">
        <f t="shared" si="39"/>
        <v/>
      </c>
      <c r="C265" s="209" t="str">
        <f t="shared" si="31"/>
        <v/>
      </c>
      <c r="D265" s="195" t="str">
        <f t="shared" si="35"/>
        <v/>
      </c>
      <c r="E265" s="210" t="str">
        <f t="shared" si="30"/>
        <v/>
      </c>
      <c r="F265" s="210" t="str">
        <f t="shared" si="36"/>
        <v/>
      </c>
      <c r="G265" s="210" t="str">
        <f t="shared" si="37"/>
        <v/>
      </c>
      <c r="H265" s="210" t="str">
        <f t="shared" si="32"/>
        <v/>
      </c>
      <c r="I265" s="210" t="str">
        <f t="shared" si="33"/>
        <v/>
      </c>
      <c r="J265" s="210" t="str">
        <f t="shared" si="38"/>
        <v/>
      </c>
      <c r="K265" s="210" t="str">
        <f t="shared" si="34"/>
        <v/>
      </c>
      <c r="N265" s="195"/>
    </row>
    <row r="266" spans="2:14" ht="15" customHeight="1">
      <c r="B266" s="194" t="str">
        <f t="shared" si="39"/>
        <v/>
      </c>
      <c r="C266" s="209" t="str">
        <f t="shared" si="31"/>
        <v/>
      </c>
      <c r="D266" s="195" t="str">
        <f t="shared" si="35"/>
        <v/>
      </c>
      <c r="E266" s="210" t="str">
        <f t="shared" si="30"/>
        <v/>
      </c>
      <c r="F266" s="210" t="str">
        <f t="shared" si="36"/>
        <v/>
      </c>
      <c r="G266" s="210" t="str">
        <f t="shared" si="37"/>
        <v/>
      </c>
      <c r="H266" s="210" t="str">
        <f t="shared" si="32"/>
        <v/>
      </c>
      <c r="I266" s="210" t="str">
        <f t="shared" si="33"/>
        <v/>
      </c>
      <c r="J266" s="210" t="str">
        <f t="shared" si="38"/>
        <v/>
      </c>
      <c r="K266" s="210" t="str">
        <f t="shared" si="34"/>
        <v/>
      </c>
      <c r="N266" s="195"/>
    </row>
    <row r="267" spans="2:14" ht="15" customHeight="1">
      <c r="B267" s="194" t="str">
        <f t="shared" si="39"/>
        <v/>
      </c>
      <c r="C267" s="209" t="str">
        <f t="shared" si="31"/>
        <v/>
      </c>
      <c r="D267" s="195" t="str">
        <f t="shared" si="35"/>
        <v/>
      </c>
      <c r="E267" s="210" t="str">
        <f t="shared" si="30"/>
        <v/>
      </c>
      <c r="F267" s="210" t="str">
        <f t="shared" si="36"/>
        <v/>
      </c>
      <c r="G267" s="210" t="str">
        <f t="shared" si="37"/>
        <v/>
      </c>
      <c r="H267" s="210" t="str">
        <f t="shared" si="32"/>
        <v/>
      </c>
      <c r="I267" s="210" t="str">
        <f t="shared" si="33"/>
        <v/>
      </c>
      <c r="J267" s="210" t="str">
        <f t="shared" si="38"/>
        <v/>
      </c>
      <c r="K267" s="210" t="str">
        <f t="shared" si="34"/>
        <v/>
      </c>
      <c r="N267" s="195"/>
    </row>
    <row r="268" spans="2:14" ht="15" customHeight="1">
      <c r="B268" s="194" t="str">
        <f t="shared" si="39"/>
        <v/>
      </c>
      <c r="C268" s="209" t="str">
        <f t="shared" si="31"/>
        <v/>
      </c>
      <c r="D268" s="195" t="str">
        <f t="shared" si="35"/>
        <v/>
      </c>
      <c r="E268" s="210" t="str">
        <f t="shared" si="30"/>
        <v/>
      </c>
      <c r="F268" s="210" t="str">
        <f t="shared" si="36"/>
        <v/>
      </c>
      <c r="G268" s="210" t="str">
        <f t="shared" si="37"/>
        <v/>
      </c>
      <c r="H268" s="210" t="str">
        <f t="shared" si="32"/>
        <v/>
      </c>
      <c r="I268" s="210" t="str">
        <f t="shared" si="33"/>
        <v/>
      </c>
      <c r="J268" s="210" t="str">
        <f t="shared" si="38"/>
        <v/>
      </c>
      <c r="K268" s="210" t="str">
        <f t="shared" si="34"/>
        <v/>
      </c>
      <c r="N268" s="195"/>
    </row>
    <row r="269" spans="2:14" ht="15" customHeight="1">
      <c r="B269" s="194" t="str">
        <f t="shared" si="39"/>
        <v/>
      </c>
      <c r="C269" s="209" t="str">
        <f t="shared" si="31"/>
        <v/>
      </c>
      <c r="D269" s="195" t="str">
        <f t="shared" si="35"/>
        <v/>
      </c>
      <c r="E269" s="210" t="str">
        <f t="shared" si="30"/>
        <v/>
      </c>
      <c r="F269" s="210" t="str">
        <f t="shared" si="36"/>
        <v/>
      </c>
      <c r="G269" s="210" t="str">
        <f t="shared" si="37"/>
        <v/>
      </c>
      <c r="H269" s="210" t="str">
        <f t="shared" si="32"/>
        <v/>
      </c>
      <c r="I269" s="210" t="str">
        <f t="shared" si="33"/>
        <v/>
      </c>
      <c r="J269" s="210" t="str">
        <f t="shared" si="38"/>
        <v/>
      </c>
      <c r="K269" s="210" t="str">
        <f t="shared" si="34"/>
        <v/>
      </c>
      <c r="N269" s="195"/>
    </row>
    <row r="270" spans="2:14" ht="15" customHeight="1">
      <c r="B270" s="194" t="str">
        <f t="shared" si="39"/>
        <v/>
      </c>
      <c r="C270" s="209" t="str">
        <f t="shared" si="31"/>
        <v/>
      </c>
      <c r="D270" s="195" t="str">
        <f t="shared" si="35"/>
        <v/>
      </c>
      <c r="E270" s="210" t="str">
        <f t="shared" si="30"/>
        <v/>
      </c>
      <c r="F270" s="210" t="str">
        <f t="shared" si="36"/>
        <v/>
      </c>
      <c r="G270" s="210" t="str">
        <f t="shared" si="37"/>
        <v/>
      </c>
      <c r="H270" s="210" t="str">
        <f t="shared" si="32"/>
        <v/>
      </c>
      <c r="I270" s="210" t="str">
        <f t="shared" si="33"/>
        <v/>
      </c>
      <c r="J270" s="210" t="str">
        <f t="shared" si="38"/>
        <v/>
      </c>
      <c r="K270" s="210" t="str">
        <f t="shared" si="34"/>
        <v/>
      </c>
      <c r="N270" s="195"/>
    </row>
    <row r="271" spans="2:14" ht="15" customHeight="1">
      <c r="B271" s="194" t="str">
        <f t="shared" si="39"/>
        <v/>
      </c>
      <c r="C271" s="209" t="str">
        <f t="shared" si="31"/>
        <v/>
      </c>
      <c r="D271" s="195" t="str">
        <f t="shared" si="35"/>
        <v/>
      </c>
      <c r="E271" s="210" t="str">
        <f t="shared" si="30"/>
        <v/>
      </c>
      <c r="F271" s="210" t="str">
        <f t="shared" si="36"/>
        <v/>
      </c>
      <c r="G271" s="210" t="str">
        <f t="shared" si="37"/>
        <v/>
      </c>
      <c r="H271" s="210" t="str">
        <f t="shared" si="32"/>
        <v/>
      </c>
      <c r="I271" s="210" t="str">
        <f t="shared" si="33"/>
        <v/>
      </c>
      <c r="J271" s="210" t="str">
        <f t="shared" si="38"/>
        <v/>
      </c>
      <c r="K271" s="210" t="str">
        <f t="shared" si="34"/>
        <v/>
      </c>
      <c r="N271" s="195"/>
    </row>
    <row r="272" spans="2:14" ht="15" customHeight="1">
      <c r="B272" s="194" t="str">
        <f t="shared" si="39"/>
        <v/>
      </c>
      <c r="C272" s="209" t="str">
        <f t="shared" si="31"/>
        <v/>
      </c>
      <c r="D272" s="195" t="str">
        <f t="shared" si="35"/>
        <v/>
      </c>
      <c r="E272" s="210" t="str">
        <f t="shared" si="30"/>
        <v/>
      </c>
      <c r="F272" s="210" t="str">
        <f t="shared" si="36"/>
        <v/>
      </c>
      <c r="G272" s="210" t="str">
        <f t="shared" si="37"/>
        <v/>
      </c>
      <c r="H272" s="210" t="str">
        <f t="shared" si="32"/>
        <v/>
      </c>
      <c r="I272" s="210" t="str">
        <f t="shared" si="33"/>
        <v/>
      </c>
      <c r="J272" s="210" t="str">
        <f t="shared" si="38"/>
        <v/>
      </c>
      <c r="K272" s="210" t="str">
        <f t="shared" si="34"/>
        <v/>
      </c>
      <c r="N272" s="195"/>
    </row>
    <row r="273" spans="2:14" ht="15" customHeight="1">
      <c r="B273" s="194" t="str">
        <f t="shared" si="39"/>
        <v/>
      </c>
      <c r="C273" s="209" t="str">
        <f t="shared" si="31"/>
        <v/>
      </c>
      <c r="D273" s="195" t="str">
        <f t="shared" si="35"/>
        <v/>
      </c>
      <c r="E273" s="210" t="str">
        <f t="shared" si="30"/>
        <v/>
      </c>
      <c r="F273" s="210" t="str">
        <f t="shared" si="36"/>
        <v/>
      </c>
      <c r="G273" s="210" t="str">
        <f t="shared" si="37"/>
        <v/>
      </c>
      <c r="H273" s="210" t="str">
        <f t="shared" si="32"/>
        <v/>
      </c>
      <c r="I273" s="210" t="str">
        <f t="shared" si="33"/>
        <v/>
      </c>
      <c r="J273" s="210" t="str">
        <f t="shared" si="38"/>
        <v/>
      </c>
      <c r="K273" s="210" t="str">
        <f t="shared" si="34"/>
        <v/>
      </c>
      <c r="N273" s="195"/>
    </row>
    <row r="274" spans="2:14" ht="15" customHeight="1">
      <c r="B274" s="194" t="str">
        <f t="shared" si="39"/>
        <v/>
      </c>
      <c r="C274" s="209" t="str">
        <f t="shared" si="31"/>
        <v/>
      </c>
      <c r="D274" s="195" t="str">
        <f t="shared" si="35"/>
        <v/>
      </c>
      <c r="E274" s="210" t="str">
        <f t="shared" si="30"/>
        <v/>
      </c>
      <c r="F274" s="210" t="str">
        <f t="shared" si="36"/>
        <v/>
      </c>
      <c r="G274" s="210" t="str">
        <f t="shared" si="37"/>
        <v/>
      </c>
      <c r="H274" s="210" t="str">
        <f t="shared" si="32"/>
        <v/>
      </c>
      <c r="I274" s="210" t="str">
        <f t="shared" si="33"/>
        <v/>
      </c>
      <c r="J274" s="210" t="str">
        <f t="shared" si="38"/>
        <v/>
      </c>
      <c r="K274" s="210" t="str">
        <f t="shared" si="34"/>
        <v/>
      </c>
      <c r="N274" s="195"/>
    </row>
    <row r="275" spans="2:14" ht="15" customHeight="1">
      <c r="B275" s="194" t="str">
        <f t="shared" si="39"/>
        <v/>
      </c>
      <c r="C275" s="209" t="str">
        <f t="shared" si="31"/>
        <v/>
      </c>
      <c r="D275" s="195" t="str">
        <f t="shared" si="35"/>
        <v/>
      </c>
      <c r="E275" s="210" t="str">
        <f t="shared" si="30"/>
        <v/>
      </c>
      <c r="F275" s="210" t="str">
        <f t="shared" si="36"/>
        <v/>
      </c>
      <c r="G275" s="210" t="str">
        <f t="shared" si="37"/>
        <v/>
      </c>
      <c r="H275" s="210" t="str">
        <f t="shared" si="32"/>
        <v/>
      </c>
      <c r="I275" s="210" t="str">
        <f t="shared" si="33"/>
        <v/>
      </c>
      <c r="J275" s="210" t="str">
        <f t="shared" si="38"/>
        <v/>
      </c>
      <c r="K275" s="210" t="str">
        <f t="shared" si="34"/>
        <v/>
      </c>
      <c r="N275" s="195"/>
    </row>
    <row r="276" spans="2:14" ht="15" customHeight="1">
      <c r="B276" s="194" t="str">
        <f t="shared" si="39"/>
        <v/>
      </c>
      <c r="C276" s="209" t="str">
        <f t="shared" si="31"/>
        <v/>
      </c>
      <c r="D276" s="195" t="str">
        <f t="shared" si="35"/>
        <v/>
      </c>
      <c r="E276" s="210" t="str">
        <f t="shared" si="30"/>
        <v/>
      </c>
      <c r="F276" s="210" t="str">
        <f t="shared" si="36"/>
        <v/>
      </c>
      <c r="G276" s="210" t="str">
        <f t="shared" si="37"/>
        <v/>
      </c>
      <c r="H276" s="210" t="str">
        <f t="shared" si="32"/>
        <v/>
      </c>
      <c r="I276" s="210" t="str">
        <f t="shared" si="33"/>
        <v/>
      </c>
      <c r="J276" s="210" t="str">
        <f t="shared" si="38"/>
        <v/>
      </c>
      <c r="K276" s="210" t="str">
        <f t="shared" si="34"/>
        <v/>
      </c>
      <c r="N276" s="195"/>
    </row>
    <row r="277" spans="2:14" ht="15" customHeight="1">
      <c r="B277" s="194" t="str">
        <f t="shared" si="39"/>
        <v/>
      </c>
      <c r="C277" s="209" t="str">
        <f t="shared" si="31"/>
        <v/>
      </c>
      <c r="D277" s="195" t="str">
        <f t="shared" si="35"/>
        <v/>
      </c>
      <c r="E277" s="210" t="str">
        <f t="shared" si="30"/>
        <v/>
      </c>
      <c r="F277" s="210" t="str">
        <f t="shared" si="36"/>
        <v/>
      </c>
      <c r="G277" s="210" t="str">
        <f t="shared" si="37"/>
        <v/>
      </c>
      <c r="H277" s="210" t="str">
        <f t="shared" si="32"/>
        <v/>
      </c>
      <c r="I277" s="210" t="str">
        <f t="shared" si="33"/>
        <v/>
      </c>
      <c r="J277" s="210" t="str">
        <f t="shared" si="38"/>
        <v/>
      </c>
      <c r="K277" s="210" t="str">
        <f t="shared" si="34"/>
        <v/>
      </c>
      <c r="N277" s="195"/>
    </row>
    <row r="278" spans="2:14" ht="15" customHeight="1">
      <c r="B278" s="194" t="str">
        <f t="shared" si="39"/>
        <v/>
      </c>
      <c r="C278" s="209" t="str">
        <f t="shared" si="31"/>
        <v/>
      </c>
      <c r="D278" s="195" t="str">
        <f t="shared" si="35"/>
        <v/>
      </c>
      <c r="E278" s="210" t="str">
        <f t="shared" si="30"/>
        <v/>
      </c>
      <c r="F278" s="210" t="str">
        <f t="shared" si="36"/>
        <v/>
      </c>
      <c r="G278" s="210" t="str">
        <f t="shared" si="37"/>
        <v/>
      </c>
      <c r="H278" s="210" t="str">
        <f t="shared" si="32"/>
        <v/>
      </c>
      <c r="I278" s="210" t="str">
        <f t="shared" si="33"/>
        <v/>
      </c>
      <c r="J278" s="210" t="str">
        <f t="shared" si="38"/>
        <v/>
      </c>
      <c r="K278" s="210" t="str">
        <f t="shared" si="34"/>
        <v/>
      </c>
      <c r="N278" s="195"/>
    </row>
    <row r="279" spans="2:14" ht="15" customHeight="1">
      <c r="B279" s="194" t="str">
        <f t="shared" si="39"/>
        <v/>
      </c>
      <c r="C279" s="209" t="str">
        <f t="shared" si="31"/>
        <v/>
      </c>
      <c r="D279" s="195" t="str">
        <f t="shared" si="35"/>
        <v/>
      </c>
      <c r="E279" s="210" t="str">
        <f t="shared" si="30"/>
        <v/>
      </c>
      <c r="F279" s="210" t="str">
        <f t="shared" si="36"/>
        <v/>
      </c>
      <c r="G279" s="210" t="str">
        <f t="shared" si="37"/>
        <v/>
      </c>
      <c r="H279" s="210" t="str">
        <f t="shared" si="32"/>
        <v/>
      </c>
      <c r="I279" s="210" t="str">
        <f t="shared" si="33"/>
        <v/>
      </c>
      <c r="J279" s="210" t="str">
        <f t="shared" si="38"/>
        <v/>
      </c>
      <c r="K279" s="210" t="str">
        <f t="shared" si="34"/>
        <v/>
      </c>
      <c r="N279" s="195"/>
    </row>
    <row r="280" spans="2:14" ht="15" customHeight="1">
      <c r="B280" s="194" t="str">
        <f t="shared" si="39"/>
        <v/>
      </c>
      <c r="C280" s="209" t="str">
        <f t="shared" si="31"/>
        <v/>
      </c>
      <c r="D280" s="195" t="str">
        <f t="shared" si="35"/>
        <v/>
      </c>
      <c r="E280" s="210" t="str">
        <f t="shared" si="30"/>
        <v/>
      </c>
      <c r="F280" s="210" t="str">
        <f t="shared" si="36"/>
        <v/>
      </c>
      <c r="G280" s="210" t="str">
        <f t="shared" si="37"/>
        <v/>
      </c>
      <c r="H280" s="210" t="str">
        <f t="shared" si="32"/>
        <v/>
      </c>
      <c r="I280" s="210" t="str">
        <f t="shared" si="33"/>
        <v/>
      </c>
      <c r="J280" s="210" t="str">
        <f t="shared" si="38"/>
        <v/>
      </c>
      <c r="K280" s="210" t="str">
        <f t="shared" si="34"/>
        <v/>
      </c>
      <c r="N280" s="195"/>
    </row>
    <row r="281" spans="2:14" ht="15" customHeight="1">
      <c r="B281" s="194" t="str">
        <f t="shared" si="39"/>
        <v/>
      </c>
      <c r="C281" s="209" t="str">
        <f t="shared" si="31"/>
        <v/>
      </c>
      <c r="D281" s="195" t="str">
        <f t="shared" si="35"/>
        <v/>
      </c>
      <c r="E281" s="210" t="str">
        <f t="shared" si="30"/>
        <v/>
      </c>
      <c r="F281" s="210" t="str">
        <f t="shared" si="36"/>
        <v/>
      </c>
      <c r="G281" s="210" t="str">
        <f t="shared" si="37"/>
        <v/>
      </c>
      <c r="H281" s="210" t="str">
        <f t="shared" si="32"/>
        <v/>
      </c>
      <c r="I281" s="210" t="str">
        <f t="shared" si="33"/>
        <v/>
      </c>
      <c r="J281" s="210" t="str">
        <f t="shared" si="38"/>
        <v/>
      </c>
      <c r="K281" s="210" t="str">
        <f t="shared" si="34"/>
        <v/>
      </c>
      <c r="N281" s="195"/>
    </row>
    <row r="282" spans="2:14" ht="15" customHeight="1">
      <c r="B282" s="194" t="str">
        <f t="shared" si="39"/>
        <v/>
      </c>
      <c r="C282" s="209" t="str">
        <f t="shared" si="31"/>
        <v/>
      </c>
      <c r="D282" s="195" t="str">
        <f t="shared" si="35"/>
        <v/>
      </c>
      <c r="E282" s="210" t="str">
        <f t="shared" si="30"/>
        <v/>
      </c>
      <c r="F282" s="210" t="str">
        <f t="shared" si="36"/>
        <v/>
      </c>
      <c r="G282" s="210" t="str">
        <f t="shared" si="37"/>
        <v/>
      </c>
      <c r="H282" s="210" t="str">
        <f t="shared" si="32"/>
        <v/>
      </c>
      <c r="I282" s="210" t="str">
        <f t="shared" si="33"/>
        <v/>
      </c>
      <c r="J282" s="210" t="str">
        <f t="shared" si="38"/>
        <v/>
      </c>
      <c r="K282" s="210" t="str">
        <f t="shared" si="34"/>
        <v/>
      </c>
      <c r="N282" s="195"/>
    </row>
    <row r="283" spans="2:14" ht="15" customHeight="1">
      <c r="B283" s="194" t="str">
        <f t="shared" si="39"/>
        <v/>
      </c>
      <c r="C283" s="209" t="str">
        <f t="shared" si="31"/>
        <v/>
      </c>
      <c r="D283" s="195" t="str">
        <f t="shared" si="35"/>
        <v/>
      </c>
      <c r="E283" s="210" t="str">
        <f t="shared" si="30"/>
        <v/>
      </c>
      <c r="F283" s="210" t="str">
        <f t="shared" si="36"/>
        <v/>
      </c>
      <c r="G283" s="210" t="str">
        <f t="shared" si="37"/>
        <v/>
      </c>
      <c r="H283" s="210" t="str">
        <f t="shared" si="32"/>
        <v/>
      </c>
      <c r="I283" s="210" t="str">
        <f t="shared" si="33"/>
        <v/>
      </c>
      <c r="J283" s="210" t="str">
        <f t="shared" si="38"/>
        <v/>
      </c>
      <c r="K283" s="210" t="str">
        <f t="shared" si="34"/>
        <v/>
      </c>
      <c r="N283" s="195"/>
    </row>
    <row r="284" spans="2:14" ht="15" customHeight="1">
      <c r="B284" s="194" t="str">
        <f t="shared" si="39"/>
        <v/>
      </c>
      <c r="C284" s="209" t="str">
        <f t="shared" si="31"/>
        <v/>
      </c>
      <c r="D284" s="195" t="str">
        <f t="shared" si="35"/>
        <v/>
      </c>
      <c r="E284" s="210" t="str">
        <f t="shared" si="30"/>
        <v/>
      </c>
      <c r="F284" s="210" t="str">
        <f t="shared" si="36"/>
        <v/>
      </c>
      <c r="G284" s="210" t="str">
        <f t="shared" si="37"/>
        <v/>
      </c>
      <c r="H284" s="210" t="str">
        <f t="shared" si="32"/>
        <v/>
      </c>
      <c r="I284" s="210" t="str">
        <f t="shared" si="33"/>
        <v/>
      </c>
      <c r="J284" s="210" t="str">
        <f t="shared" si="38"/>
        <v/>
      </c>
      <c r="K284" s="210" t="str">
        <f t="shared" si="34"/>
        <v/>
      </c>
      <c r="N284" s="195"/>
    </row>
    <row r="285" spans="2:14" ht="15" customHeight="1">
      <c r="B285" s="194" t="str">
        <f t="shared" si="39"/>
        <v/>
      </c>
      <c r="C285" s="209" t="str">
        <f t="shared" si="31"/>
        <v/>
      </c>
      <c r="D285" s="195" t="str">
        <f t="shared" si="35"/>
        <v/>
      </c>
      <c r="E285" s="210" t="str">
        <f t="shared" si="30"/>
        <v/>
      </c>
      <c r="F285" s="210" t="str">
        <f t="shared" si="36"/>
        <v/>
      </c>
      <c r="G285" s="210" t="str">
        <f t="shared" si="37"/>
        <v/>
      </c>
      <c r="H285" s="210" t="str">
        <f t="shared" si="32"/>
        <v/>
      </c>
      <c r="I285" s="210" t="str">
        <f t="shared" si="33"/>
        <v/>
      </c>
      <c r="J285" s="210" t="str">
        <f t="shared" si="38"/>
        <v/>
      </c>
      <c r="K285" s="210" t="str">
        <f t="shared" si="34"/>
        <v/>
      </c>
      <c r="N285" s="195"/>
    </row>
    <row r="286" spans="2:14" ht="15" customHeight="1">
      <c r="B286" s="194" t="str">
        <f t="shared" si="39"/>
        <v/>
      </c>
      <c r="C286" s="209" t="str">
        <f t="shared" si="31"/>
        <v/>
      </c>
      <c r="D286" s="195" t="str">
        <f t="shared" si="35"/>
        <v/>
      </c>
      <c r="E286" s="210" t="str">
        <f t="shared" si="30"/>
        <v/>
      </c>
      <c r="F286" s="210" t="str">
        <f t="shared" si="36"/>
        <v/>
      </c>
      <c r="G286" s="210" t="str">
        <f t="shared" si="37"/>
        <v/>
      </c>
      <c r="H286" s="210" t="str">
        <f t="shared" si="32"/>
        <v/>
      </c>
      <c r="I286" s="210" t="str">
        <f t="shared" si="33"/>
        <v/>
      </c>
      <c r="J286" s="210" t="str">
        <f t="shared" si="38"/>
        <v/>
      </c>
      <c r="K286" s="210" t="str">
        <f t="shared" si="34"/>
        <v/>
      </c>
      <c r="N286" s="195"/>
    </row>
    <row r="287" spans="2:14" ht="15" customHeight="1">
      <c r="B287" s="194" t="str">
        <f t="shared" si="39"/>
        <v/>
      </c>
      <c r="C287" s="209" t="str">
        <f t="shared" si="31"/>
        <v/>
      </c>
      <c r="D287" s="195" t="str">
        <f t="shared" si="35"/>
        <v/>
      </c>
      <c r="E287" s="210" t="str">
        <f t="shared" ref="E287:E350" si="40">IF(D287&lt;&gt;"",F287+H287,"")</f>
        <v/>
      </c>
      <c r="F287" s="210" t="str">
        <f t="shared" si="36"/>
        <v/>
      </c>
      <c r="G287" s="210" t="str">
        <f t="shared" si="37"/>
        <v/>
      </c>
      <c r="H287" s="210" t="str">
        <f t="shared" si="32"/>
        <v/>
      </c>
      <c r="I287" s="210" t="str">
        <f t="shared" si="33"/>
        <v/>
      </c>
      <c r="J287" s="210" t="str">
        <f t="shared" si="38"/>
        <v/>
      </c>
      <c r="K287" s="210" t="str">
        <f t="shared" si="34"/>
        <v/>
      </c>
      <c r="N287" s="195"/>
    </row>
    <row r="288" spans="2:14" ht="15" customHeight="1">
      <c r="B288" s="194" t="str">
        <f t="shared" si="39"/>
        <v/>
      </c>
      <c r="C288" s="209" t="str">
        <f t="shared" ref="C288:C351" si="41">IF(D288&lt;&gt;"",DATE(YEAR(C287),MONTH(C287)+1,DAY(C287)),"")</f>
        <v/>
      </c>
      <c r="D288" s="195" t="str">
        <f t="shared" si="35"/>
        <v/>
      </c>
      <c r="E288" s="210" t="str">
        <f t="shared" si="40"/>
        <v/>
      </c>
      <c r="F288" s="210" t="str">
        <f t="shared" si="36"/>
        <v/>
      </c>
      <c r="G288" s="210" t="str">
        <f t="shared" si="37"/>
        <v/>
      </c>
      <c r="H288" s="210" t="str">
        <f t="shared" ref="H288:H351" si="42">IF(D288&lt;&gt;"",$E$7*$E$13/100/12,"")</f>
        <v/>
      </c>
      <c r="I288" s="210" t="str">
        <f t="shared" ref="I288:I351" si="43">IF(AND(D288&lt;&gt;"",B288=D288),F288-G288,IF(AND(D288&lt;&gt;"",B288="D"),0,""))</f>
        <v/>
      </c>
      <c r="J288" s="210" t="str">
        <f t="shared" si="38"/>
        <v/>
      </c>
      <c r="K288" s="210" t="str">
        <f t="shared" ref="K288:K351" si="44">IF(D288&lt;&gt;"",K287+G288,"")</f>
        <v/>
      </c>
      <c r="N288" s="195"/>
    </row>
    <row r="289" spans="2:14" ht="15" customHeight="1">
      <c r="B289" s="194" t="str">
        <f t="shared" si="39"/>
        <v/>
      </c>
      <c r="C289" s="209" t="str">
        <f t="shared" si="41"/>
        <v/>
      </c>
      <c r="D289" s="195" t="str">
        <f t="shared" ref="D289:D352" si="45">IF(AND(D288&gt;0,D288&lt;$E$9),D288+1,"")</f>
        <v/>
      </c>
      <c r="E289" s="210" t="str">
        <f t="shared" si="40"/>
        <v/>
      </c>
      <c r="F289" s="210" t="str">
        <f t="shared" ref="F289:F352" si="46">IF(AND(D289&lt;&gt;"",B289=D289,$B$18=1),($E$7*$E$11/100)/(12*(1-POWER(1+(($E$11/100)/12),-$E$9))),IF(AND(D289&lt;&gt;"",B289=D289,$B$18=2),($E$7*$E$11/100)/(12*(1-POWER(1+(($E$11/100)/12),-$E$9+$E$21))),IF(AND(D289&lt;&gt;"",B289="D",$B$18=2),G289,IF(AND(D289&lt;&gt;"",B289="D",$B$18=3),0,IF(AND(D289&lt;&gt;"",B289=D289,B288="D",$B$18=3),(J288*$E$11/100)/(12*(1-POWER(1+(($E$11/100)/12),-$E$9+$E$21))),IF(AND(D289&lt;&gt;"",B289=D289,B288&lt;&gt;"D",$B$18=3),F288,""))))))</f>
        <v/>
      </c>
      <c r="G289" s="210" t="str">
        <f t="shared" ref="G289:G352" si="47">IF(D289&lt;&gt;"",J288*$E$11/100/12,"")</f>
        <v/>
      </c>
      <c r="H289" s="210" t="str">
        <f t="shared" si="42"/>
        <v/>
      </c>
      <c r="I289" s="210" t="str">
        <f t="shared" si="43"/>
        <v/>
      </c>
      <c r="J289" s="210" t="str">
        <f t="shared" ref="J289:J352" si="48">IF(OR(AND(D289&lt;&gt;"",B289=D289),AND(D289&lt;&gt;"",B289="D",$B$18=2)),J288-F289+G289,IF(AND(D289&lt;&gt;"",B289="D",$B$18=3),J288+G289,""))</f>
        <v/>
      </c>
      <c r="K289" s="210" t="str">
        <f t="shared" si="44"/>
        <v/>
      </c>
      <c r="N289" s="195"/>
    </row>
    <row r="290" spans="2:14" ht="15" customHeight="1">
      <c r="B290" s="194" t="str">
        <f t="shared" ref="B290:B333" si="49">IF(AND(D290&lt;&gt;"",OR($B$18=2,$B$18=3),D289&lt;$E$21),"D",D290)</f>
        <v/>
      </c>
      <c r="C290" s="209" t="str">
        <f t="shared" si="41"/>
        <v/>
      </c>
      <c r="D290" s="195" t="str">
        <f t="shared" si="45"/>
        <v/>
      </c>
      <c r="E290" s="210" t="str">
        <f t="shared" si="40"/>
        <v/>
      </c>
      <c r="F290" s="210" t="str">
        <f t="shared" si="46"/>
        <v/>
      </c>
      <c r="G290" s="210" t="str">
        <f t="shared" si="47"/>
        <v/>
      </c>
      <c r="H290" s="210" t="str">
        <f t="shared" si="42"/>
        <v/>
      </c>
      <c r="I290" s="210" t="str">
        <f t="shared" si="43"/>
        <v/>
      </c>
      <c r="J290" s="210" t="str">
        <f t="shared" si="48"/>
        <v/>
      </c>
      <c r="K290" s="210" t="str">
        <f t="shared" si="44"/>
        <v/>
      </c>
      <c r="N290" s="195"/>
    </row>
    <row r="291" spans="2:14" ht="15" customHeight="1">
      <c r="B291" s="194" t="str">
        <f t="shared" si="49"/>
        <v/>
      </c>
      <c r="C291" s="209" t="str">
        <f t="shared" si="41"/>
        <v/>
      </c>
      <c r="D291" s="195" t="str">
        <f t="shared" si="45"/>
        <v/>
      </c>
      <c r="E291" s="210" t="str">
        <f t="shared" si="40"/>
        <v/>
      </c>
      <c r="F291" s="210" t="str">
        <f t="shared" si="46"/>
        <v/>
      </c>
      <c r="G291" s="210" t="str">
        <f t="shared" si="47"/>
        <v/>
      </c>
      <c r="H291" s="210" t="str">
        <f t="shared" si="42"/>
        <v/>
      </c>
      <c r="I291" s="210" t="str">
        <f t="shared" si="43"/>
        <v/>
      </c>
      <c r="J291" s="210" t="str">
        <f t="shared" si="48"/>
        <v/>
      </c>
      <c r="K291" s="210" t="str">
        <f t="shared" si="44"/>
        <v/>
      </c>
      <c r="N291" s="195"/>
    </row>
    <row r="292" spans="2:14" ht="15" customHeight="1">
      <c r="B292" s="194" t="str">
        <f t="shared" si="49"/>
        <v/>
      </c>
      <c r="C292" s="209" t="str">
        <f t="shared" si="41"/>
        <v/>
      </c>
      <c r="D292" s="195" t="str">
        <f t="shared" si="45"/>
        <v/>
      </c>
      <c r="E292" s="210" t="str">
        <f t="shared" si="40"/>
        <v/>
      </c>
      <c r="F292" s="210" t="str">
        <f t="shared" si="46"/>
        <v/>
      </c>
      <c r="G292" s="210" t="str">
        <f t="shared" si="47"/>
        <v/>
      </c>
      <c r="H292" s="210" t="str">
        <f t="shared" si="42"/>
        <v/>
      </c>
      <c r="I292" s="210" t="str">
        <f t="shared" si="43"/>
        <v/>
      </c>
      <c r="J292" s="210" t="str">
        <f t="shared" si="48"/>
        <v/>
      </c>
      <c r="K292" s="210" t="str">
        <f t="shared" si="44"/>
        <v/>
      </c>
      <c r="N292" s="195"/>
    </row>
    <row r="293" spans="2:14" ht="15" customHeight="1">
      <c r="B293" s="194" t="str">
        <f t="shared" si="49"/>
        <v/>
      </c>
      <c r="C293" s="209" t="str">
        <f t="shared" si="41"/>
        <v/>
      </c>
      <c r="D293" s="195" t="str">
        <f t="shared" si="45"/>
        <v/>
      </c>
      <c r="E293" s="210" t="str">
        <f t="shared" si="40"/>
        <v/>
      </c>
      <c r="F293" s="210" t="str">
        <f t="shared" si="46"/>
        <v/>
      </c>
      <c r="G293" s="210" t="str">
        <f t="shared" si="47"/>
        <v/>
      </c>
      <c r="H293" s="210" t="str">
        <f t="shared" si="42"/>
        <v/>
      </c>
      <c r="I293" s="210" t="str">
        <f t="shared" si="43"/>
        <v/>
      </c>
      <c r="J293" s="210" t="str">
        <f t="shared" si="48"/>
        <v/>
      </c>
      <c r="K293" s="210" t="str">
        <f t="shared" si="44"/>
        <v/>
      </c>
      <c r="N293" s="195"/>
    </row>
    <row r="294" spans="2:14" ht="15" customHeight="1">
      <c r="B294" s="194" t="str">
        <f t="shared" si="49"/>
        <v/>
      </c>
      <c r="C294" s="209" t="str">
        <f t="shared" si="41"/>
        <v/>
      </c>
      <c r="D294" s="195" t="str">
        <f t="shared" si="45"/>
        <v/>
      </c>
      <c r="E294" s="210" t="str">
        <f t="shared" si="40"/>
        <v/>
      </c>
      <c r="F294" s="210" t="str">
        <f t="shared" si="46"/>
        <v/>
      </c>
      <c r="G294" s="210" t="str">
        <f t="shared" si="47"/>
        <v/>
      </c>
      <c r="H294" s="210" t="str">
        <f t="shared" si="42"/>
        <v/>
      </c>
      <c r="I294" s="210" t="str">
        <f t="shared" si="43"/>
        <v/>
      </c>
      <c r="J294" s="210" t="str">
        <f t="shared" si="48"/>
        <v/>
      </c>
      <c r="K294" s="210" t="str">
        <f t="shared" si="44"/>
        <v/>
      </c>
      <c r="N294" s="195"/>
    </row>
    <row r="295" spans="2:14" ht="15" customHeight="1">
      <c r="B295" s="194" t="str">
        <f t="shared" si="49"/>
        <v/>
      </c>
      <c r="C295" s="209" t="str">
        <f t="shared" si="41"/>
        <v/>
      </c>
      <c r="D295" s="195" t="str">
        <f t="shared" si="45"/>
        <v/>
      </c>
      <c r="E295" s="210" t="str">
        <f t="shared" si="40"/>
        <v/>
      </c>
      <c r="F295" s="210" t="str">
        <f t="shared" si="46"/>
        <v/>
      </c>
      <c r="G295" s="210" t="str">
        <f t="shared" si="47"/>
        <v/>
      </c>
      <c r="H295" s="210" t="str">
        <f t="shared" si="42"/>
        <v/>
      </c>
      <c r="I295" s="210" t="str">
        <f t="shared" si="43"/>
        <v/>
      </c>
      <c r="J295" s="210" t="str">
        <f t="shared" si="48"/>
        <v/>
      </c>
      <c r="K295" s="210" t="str">
        <f t="shared" si="44"/>
        <v/>
      </c>
      <c r="N295" s="195"/>
    </row>
    <row r="296" spans="2:14" ht="15" customHeight="1">
      <c r="B296" s="194" t="str">
        <f t="shared" si="49"/>
        <v/>
      </c>
      <c r="C296" s="209" t="str">
        <f t="shared" si="41"/>
        <v/>
      </c>
      <c r="D296" s="195" t="str">
        <f t="shared" si="45"/>
        <v/>
      </c>
      <c r="E296" s="210" t="str">
        <f t="shared" si="40"/>
        <v/>
      </c>
      <c r="F296" s="210" t="str">
        <f t="shared" si="46"/>
        <v/>
      </c>
      <c r="G296" s="210" t="str">
        <f t="shared" si="47"/>
        <v/>
      </c>
      <c r="H296" s="210" t="str">
        <f t="shared" si="42"/>
        <v/>
      </c>
      <c r="I296" s="210" t="str">
        <f t="shared" si="43"/>
        <v/>
      </c>
      <c r="J296" s="210" t="str">
        <f t="shared" si="48"/>
        <v/>
      </c>
      <c r="K296" s="210" t="str">
        <f t="shared" si="44"/>
        <v/>
      </c>
      <c r="N296" s="195"/>
    </row>
    <row r="297" spans="2:14" ht="15" customHeight="1">
      <c r="B297" s="194" t="str">
        <f t="shared" si="49"/>
        <v/>
      </c>
      <c r="C297" s="209" t="str">
        <f t="shared" si="41"/>
        <v/>
      </c>
      <c r="D297" s="195" t="str">
        <f t="shared" si="45"/>
        <v/>
      </c>
      <c r="E297" s="210" t="str">
        <f t="shared" si="40"/>
        <v/>
      </c>
      <c r="F297" s="210" t="str">
        <f t="shared" si="46"/>
        <v/>
      </c>
      <c r="G297" s="210" t="str">
        <f t="shared" si="47"/>
        <v/>
      </c>
      <c r="H297" s="210" t="str">
        <f t="shared" si="42"/>
        <v/>
      </c>
      <c r="I297" s="210" t="str">
        <f t="shared" si="43"/>
        <v/>
      </c>
      <c r="J297" s="210" t="str">
        <f t="shared" si="48"/>
        <v/>
      </c>
      <c r="K297" s="210" t="str">
        <f t="shared" si="44"/>
        <v/>
      </c>
      <c r="N297" s="195"/>
    </row>
    <row r="298" spans="2:14" ht="15" customHeight="1">
      <c r="B298" s="194" t="str">
        <f t="shared" si="49"/>
        <v/>
      </c>
      <c r="C298" s="209" t="str">
        <f t="shared" si="41"/>
        <v/>
      </c>
      <c r="D298" s="195" t="str">
        <f t="shared" si="45"/>
        <v/>
      </c>
      <c r="E298" s="210" t="str">
        <f t="shared" si="40"/>
        <v/>
      </c>
      <c r="F298" s="210" t="str">
        <f t="shared" si="46"/>
        <v/>
      </c>
      <c r="G298" s="210" t="str">
        <f t="shared" si="47"/>
        <v/>
      </c>
      <c r="H298" s="210" t="str">
        <f t="shared" si="42"/>
        <v/>
      </c>
      <c r="I298" s="210" t="str">
        <f t="shared" si="43"/>
        <v/>
      </c>
      <c r="J298" s="210" t="str">
        <f t="shared" si="48"/>
        <v/>
      </c>
      <c r="K298" s="210" t="str">
        <f t="shared" si="44"/>
        <v/>
      </c>
      <c r="N298" s="195"/>
    </row>
    <row r="299" spans="2:14" ht="15" customHeight="1">
      <c r="B299" s="194" t="str">
        <f t="shared" si="49"/>
        <v/>
      </c>
      <c r="C299" s="209" t="str">
        <f t="shared" si="41"/>
        <v/>
      </c>
      <c r="D299" s="195" t="str">
        <f t="shared" si="45"/>
        <v/>
      </c>
      <c r="E299" s="210" t="str">
        <f t="shared" si="40"/>
        <v/>
      </c>
      <c r="F299" s="210" t="str">
        <f t="shared" si="46"/>
        <v/>
      </c>
      <c r="G299" s="210" t="str">
        <f t="shared" si="47"/>
        <v/>
      </c>
      <c r="H299" s="210" t="str">
        <f t="shared" si="42"/>
        <v/>
      </c>
      <c r="I299" s="210" t="str">
        <f t="shared" si="43"/>
        <v/>
      </c>
      <c r="J299" s="210" t="str">
        <f t="shared" si="48"/>
        <v/>
      </c>
      <c r="K299" s="210" t="str">
        <f t="shared" si="44"/>
        <v/>
      </c>
      <c r="N299" s="195"/>
    </row>
    <row r="300" spans="2:14" ht="15" customHeight="1">
      <c r="B300" s="194" t="str">
        <f t="shared" si="49"/>
        <v/>
      </c>
      <c r="C300" s="209" t="str">
        <f t="shared" si="41"/>
        <v/>
      </c>
      <c r="D300" s="195" t="str">
        <f t="shared" si="45"/>
        <v/>
      </c>
      <c r="E300" s="210" t="str">
        <f t="shared" si="40"/>
        <v/>
      </c>
      <c r="F300" s="210" t="str">
        <f t="shared" si="46"/>
        <v/>
      </c>
      <c r="G300" s="210" t="str">
        <f t="shared" si="47"/>
        <v/>
      </c>
      <c r="H300" s="210" t="str">
        <f t="shared" si="42"/>
        <v/>
      </c>
      <c r="I300" s="210" t="str">
        <f t="shared" si="43"/>
        <v/>
      </c>
      <c r="J300" s="210" t="str">
        <f t="shared" si="48"/>
        <v/>
      </c>
      <c r="K300" s="210" t="str">
        <f t="shared" si="44"/>
        <v/>
      </c>
      <c r="N300" s="195"/>
    </row>
    <row r="301" spans="2:14" ht="15" customHeight="1">
      <c r="B301" s="194" t="str">
        <f t="shared" si="49"/>
        <v/>
      </c>
      <c r="C301" s="209" t="str">
        <f t="shared" si="41"/>
        <v/>
      </c>
      <c r="D301" s="195" t="str">
        <f t="shared" si="45"/>
        <v/>
      </c>
      <c r="E301" s="210" t="str">
        <f t="shared" si="40"/>
        <v/>
      </c>
      <c r="F301" s="210" t="str">
        <f t="shared" si="46"/>
        <v/>
      </c>
      <c r="G301" s="210" t="str">
        <f t="shared" si="47"/>
        <v/>
      </c>
      <c r="H301" s="210" t="str">
        <f t="shared" si="42"/>
        <v/>
      </c>
      <c r="I301" s="210" t="str">
        <f t="shared" si="43"/>
        <v/>
      </c>
      <c r="J301" s="210" t="str">
        <f t="shared" si="48"/>
        <v/>
      </c>
      <c r="K301" s="210" t="str">
        <f t="shared" si="44"/>
        <v/>
      </c>
      <c r="N301" s="195"/>
    </row>
    <row r="302" spans="2:14" ht="15" customHeight="1">
      <c r="B302" s="194" t="str">
        <f t="shared" si="49"/>
        <v/>
      </c>
      <c r="C302" s="209" t="str">
        <f t="shared" si="41"/>
        <v/>
      </c>
      <c r="D302" s="195" t="str">
        <f t="shared" si="45"/>
        <v/>
      </c>
      <c r="E302" s="210" t="str">
        <f t="shared" si="40"/>
        <v/>
      </c>
      <c r="F302" s="210" t="str">
        <f t="shared" si="46"/>
        <v/>
      </c>
      <c r="G302" s="210" t="str">
        <f t="shared" si="47"/>
        <v/>
      </c>
      <c r="H302" s="210" t="str">
        <f t="shared" si="42"/>
        <v/>
      </c>
      <c r="I302" s="210" t="str">
        <f t="shared" si="43"/>
        <v/>
      </c>
      <c r="J302" s="210" t="str">
        <f t="shared" si="48"/>
        <v/>
      </c>
      <c r="K302" s="210" t="str">
        <f t="shared" si="44"/>
        <v/>
      </c>
      <c r="N302" s="195"/>
    </row>
    <row r="303" spans="2:14" ht="15" customHeight="1">
      <c r="B303" s="194" t="str">
        <f t="shared" si="49"/>
        <v/>
      </c>
      <c r="C303" s="209" t="str">
        <f t="shared" si="41"/>
        <v/>
      </c>
      <c r="D303" s="195" t="str">
        <f t="shared" si="45"/>
        <v/>
      </c>
      <c r="E303" s="210" t="str">
        <f t="shared" si="40"/>
        <v/>
      </c>
      <c r="F303" s="210" t="str">
        <f t="shared" si="46"/>
        <v/>
      </c>
      <c r="G303" s="210" t="str">
        <f t="shared" si="47"/>
        <v/>
      </c>
      <c r="H303" s="210" t="str">
        <f t="shared" si="42"/>
        <v/>
      </c>
      <c r="I303" s="210" t="str">
        <f t="shared" si="43"/>
        <v/>
      </c>
      <c r="J303" s="210" t="str">
        <f t="shared" si="48"/>
        <v/>
      </c>
      <c r="K303" s="210" t="str">
        <f t="shared" si="44"/>
        <v/>
      </c>
      <c r="N303" s="195"/>
    </row>
    <row r="304" spans="2:14" ht="15" customHeight="1">
      <c r="B304" s="194" t="str">
        <f t="shared" si="49"/>
        <v/>
      </c>
      <c r="C304" s="209" t="str">
        <f t="shared" si="41"/>
        <v/>
      </c>
      <c r="D304" s="195" t="str">
        <f t="shared" si="45"/>
        <v/>
      </c>
      <c r="E304" s="210" t="str">
        <f t="shared" si="40"/>
        <v/>
      </c>
      <c r="F304" s="210" t="str">
        <f t="shared" si="46"/>
        <v/>
      </c>
      <c r="G304" s="210" t="str">
        <f t="shared" si="47"/>
        <v/>
      </c>
      <c r="H304" s="210" t="str">
        <f t="shared" si="42"/>
        <v/>
      </c>
      <c r="I304" s="210" t="str">
        <f t="shared" si="43"/>
        <v/>
      </c>
      <c r="J304" s="210" t="str">
        <f t="shared" si="48"/>
        <v/>
      </c>
      <c r="K304" s="210" t="str">
        <f t="shared" si="44"/>
        <v/>
      </c>
      <c r="N304" s="195"/>
    </row>
    <row r="305" spans="2:14" ht="15" customHeight="1">
      <c r="B305" s="194" t="str">
        <f t="shared" si="49"/>
        <v/>
      </c>
      <c r="C305" s="209" t="str">
        <f t="shared" si="41"/>
        <v/>
      </c>
      <c r="D305" s="195" t="str">
        <f t="shared" si="45"/>
        <v/>
      </c>
      <c r="E305" s="210" t="str">
        <f t="shared" si="40"/>
        <v/>
      </c>
      <c r="F305" s="210" t="str">
        <f t="shared" si="46"/>
        <v/>
      </c>
      <c r="G305" s="210" t="str">
        <f t="shared" si="47"/>
        <v/>
      </c>
      <c r="H305" s="210" t="str">
        <f t="shared" si="42"/>
        <v/>
      </c>
      <c r="I305" s="210" t="str">
        <f t="shared" si="43"/>
        <v/>
      </c>
      <c r="J305" s="210" t="str">
        <f t="shared" si="48"/>
        <v/>
      </c>
      <c r="K305" s="210" t="str">
        <f t="shared" si="44"/>
        <v/>
      </c>
      <c r="N305" s="195"/>
    </row>
    <row r="306" spans="2:14" ht="15" customHeight="1">
      <c r="B306" s="194" t="str">
        <f t="shared" si="49"/>
        <v/>
      </c>
      <c r="C306" s="209" t="str">
        <f t="shared" si="41"/>
        <v/>
      </c>
      <c r="D306" s="195" t="str">
        <f t="shared" si="45"/>
        <v/>
      </c>
      <c r="E306" s="210" t="str">
        <f t="shared" si="40"/>
        <v/>
      </c>
      <c r="F306" s="210" t="str">
        <f t="shared" si="46"/>
        <v/>
      </c>
      <c r="G306" s="210" t="str">
        <f t="shared" si="47"/>
        <v/>
      </c>
      <c r="H306" s="210" t="str">
        <f t="shared" si="42"/>
        <v/>
      </c>
      <c r="I306" s="210" t="str">
        <f t="shared" si="43"/>
        <v/>
      </c>
      <c r="J306" s="210" t="str">
        <f t="shared" si="48"/>
        <v/>
      </c>
      <c r="K306" s="210" t="str">
        <f t="shared" si="44"/>
        <v/>
      </c>
      <c r="N306" s="195"/>
    </row>
    <row r="307" spans="2:14" ht="15" customHeight="1">
      <c r="B307" s="194" t="str">
        <f t="shared" si="49"/>
        <v/>
      </c>
      <c r="C307" s="209" t="str">
        <f t="shared" si="41"/>
        <v/>
      </c>
      <c r="D307" s="195" t="str">
        <f t="shared" si="45"/>
        <v/>
      </c>
      <c r="E307" s="210" t="str">
        <f t="shared" si="40"/>
        <v/>
      </c>
      <c r="F307" s="210" t="str">
        <f t="shared" si="46"/>
        <v/>
      </c>
      <c r="G307" s="210" t="str">
        <f t="shared" si="47"/>
        <v/>
      </c>
      <c r="H307" s="210" t="str">
        <f t="shared" si="42"/>
        <v/>
      </c>
      <c r="I307" s="210" t="str">
        <f t="shared" si="43"/>
        <v/>
      </c>
      <c r="J307" s="210" t="str">
        <f t="shared" si="48"/>
        <v/>
      </c>
      <c r="K307" s="210" t="str">
        <f t="shared" si="44"/>
        <v/>
      </c>
      <c r="N307" s="195"/>
    </row>
    <row r="308" spans="2:14" ht="15" customHeight="1">
      <c r="B308" s="194" t="str">
        <f t="shared" si="49"/>
        <v/>
      </c>
      <c r="C308" s="209" t="str">
        <f t="shared" si="41"/>
        <v/>
      </c>
      <c r="D308" s="195" t="str">
        <f t="shared" si="45"/>
        <v/>
      </c>
      <c r="E308" s="210" t="str">
        <f t="shared" si="40"/>
        <v/>
      </c>
      <c r="F308" s="210" t="str">
        <f t="shared" si="46"/>
        <v/>
      </c>
      <c r="G308" s="210" t="str">
        <f t="shared" si="47"/>
        <v/>
      </c>
      <c r="H308" s="210" t="str">
        <f t="shared" si="42"/>
        <v/>
      </c>
      <c r="I308" s="210" t="str">
        <f t="shared" si="43"/>
        <v/>
      </c>
      <c r="J308" s="210" t="str">
        <f t="shared" si="48"/>
        <v/>
      </c>
      <c r="K308" s="210" t="str">
        <f t="shared" si="44"/>
        <v/>
      </c>
      <c r="N308" s="195"/>
    </row>
    <row r="309" spans="2:14" ht="15" customHeight="1">
      <c r="B309" s="194" t="str">
        <f t="shared" si="49"/>
        <v/>
      </c>
      <c r="C309" s="209" t="str">
        <f t="shared" si="41"/>
        <v/>
      </c>
      <c r="D309" s="195" t="str">
        <f t="shared" si="45"/>
        <v/>
      </c>
      <c r="E309" s="210" t="str">
        <f t="shared" si="40"/>
        <v/>
      </c>
      <c r="F309" s="210" t="str">
        <f t="shared" si="46"/>
        <v/>
      </c>
      <c r="G309" s="210" t="str">
        <f t="shared" si="47"/>
        <v/>
      </c>
      <c r="H309" s="210" t="str">
        <f t="shared" si="42"/>
        <v/>
      </c>
      <c r="I309" s="210" t="str">
        <f t="shared" si="43"/>
        <v/>
      </c>
      <c r="J309" s="210" t="str">
        <f t="shared" si="48"/>
        <v/>
      </c>
      <c r="K309" s="210" t="str">
        <f t="shared" si="44"/>
        <v/>
      </c>
      <c r="N309" s="195"/>
    </row>
    <row r="310" spans="2:14" ht="15" customHeight="1">
      <c r="B310" s="194" t="str">
        <f t="shared" si="49"/>
        <v/>
      </c>
      <c r="C310" s="209" t="str">
        <f t="shared" si="41"/>
        <v/>
      </c>
      <c r="D310" s="195" t="str">
        <f t="shared" si="45"/>
        <v/>
      </c>
      <c r="E310" s="210" t="str">
        <f t="shared" si="40"/>
        <v/>
      </c>
      <c r="F310" s="210" t="str">
        <f t="shared" si="46"/>
        <v/>
      </c>
      <c r="G310" s="210" t="str">
        <f t="shared" si="47"/>
        <v/>
      </c>
      <c r="H310" s="210" t="str">
        <f t="shared" si="42"/>
        <v/>
      </c>
      <c r="I310" s="210" t="str">
        <f t="shared" si="43"/>
        <v/>
      </c>
      <c r="J310" s="210" t="str">
        <f t="shared" si="48"/>
        <v/>
      </c>
      <c r="K310" s="210" t="str">
        <f t="shared" si="44"/>
        <v/>
      </c>
      <c r="N310" s="195"/>
    </row>
    <row r="311" spans="2:14" ht="15" customHeight="1">
      <c r="B311" s="194" t="str">
        <f t="shared" si="49"/>
        <v/>
      </c>
      <c r="C311" s="209" t="str">
        <f t="shared" si="41"/>
        <v/>
      </c>
      <c r="D311" s="195" t="str">
        <f t="shared" si="45"/>
        <v/>
      </c>
      <c r="E311" s="210" t="str">
        <f t="shared" si="40"/>
        <v/>
      </c>
      <c r="F311" s="210" t="str">
        <f t="shared" si="46"/>
        <v/>
      </c>
      <c r="G311" s="210" t="str">
        <f t="shared" si="47"/>
        <v/>
      </c>
      <c r="H311" s="210" t="str">
        <f t="shared" si="42"/>
        <v/>
      </c>
      <c r="I311" s="210" t="str">
        <f t="shared" si="43"/>
        <v/>
      </c>
      <c r="J311" s="210" t="str">
        <f t="shared" si="48"/>
        <v/>
      </c>
      <c r="K311" s="210" t="str">
        <f t="shared" si="44"/>
        <v/>
      </c>
      <c r="N311" s="195"/>
    </row>
    <row r="312" spans="2:14" ht="15" customHeight="1">
      <c r="B312" s="194" t="str">
        <f t="shared" si="49"/>
        <v/>
      </c>
      <c r="C312" s="209" t="str">
        <f t="shared" si="41"/>
        <v/>
      </c>
      <c r="D312" s="195" t="str">
        <f t="shared" si="45"/>
        <v/>
      </c>
      <c r="E312" s="210" t="str">
        <f t="shared" si="40"/>
        <v/>
      </c>
      <c r="F312" s="210" t="str">
        <f t="shared" si="46"/>
        <v/>
      </c>
      <c r="G312" s="210" t="str">
        <f t="shared" si="47"/>
        <v/>
      </c>
      <c r="H312" s="210" t="str">
        <f t="shared" si="42"/>
        <v/>
      </c>
      <c r="I312" s="210" t="str">
        <f t="shared" si="43"/>
        <v/>
      </c>
      <c r="J312" s="210" t="str">
        <f t="shared" si="48"/>
        <v/>
      </c>
      <c r="K312" s="210" t="str">
        <f t="shared" si="44"/>
        <v/>
      </c>
      <c r="N312" s="195"/>
    </row>
    <row r="313" spans="2:14" ht="15" customHeight="1">
      <c r="B313" s="194" t="str">
        <f t="shared" si="49"/>
        <v/>
      </c>
      <c r="C313" s="209" t="str">
        <f t="shared" si="41"/>
        <v/>
      </c>
      <c r="D313" s="195" t="str">
        <f t="shared" si="45"/>
        <v/>
      </c>
      <c r="E313" s="210" t="str">
        <f t="shared" si="40"/>
        <v/>
      </c>
      <c r="F313" s="210" t="str">
        <f t="shared" si="46"/>
        <v/>
      </c>
      <c r="G313" s="210" t="str">
        <f t="shared" si="47"/>
        <v/>
      </c>
      <c r="H313" s="210" t="str">
        <f t="shared" si="42"/>
        <v/>
      </c>
      <c r="I313" s="210" t="str">
        <f t="shared" si="43"/>
        <v/>
      </c>
      <c r="J313" s="210" t="str">
        <f t="shared" si="48"/>
        <v/>
      </c>
      <c r="K313" s="210" t="str">
        <f t="shared" si="44"/>
        <v/>
      </c>
      <c r="N313" s="195"/>
    </row>
    <row r="314" spans="2:14" ht="15" customHeight="1">
      <c r="B314" s="194" t="str">
        <f t="shared" si="49"/>
        <v/>
      </c>
      <c r="C314" s="209" t="str">
        <f t="shared" si="41"/>
        <v/>
      </c>
      <c r="D314" s="195" t="str">
        <f t="shared" si="45"/>
        <v/>
      </c>
      <c r="E314" s="210" t="str">
        <f t="shared" si="40"/>
        <v/>
      </c>
      <c r="F314" s="210" t="str">
        <f t="shared" si="46"/>
        <v/>
      </c>
      <c r="G314" s="210" t="str">
        <f t="shared" si="47"/>
        <v/>
      </c>
      <c r="H314" s="210" t="str">
        <f t="shared" si="42"/>
        <v/>
      </c>
      <c r="I314" s="210" t="str">
        <f t="shared" si="43"/>
        <v/>
      </c>
      <c r="J314" s="210" t="str">
        <f t="shared" si="48"/>
        <v/>
      </c>
      <c r="K314" s="210" t="str">
        <f t="shared" si="44"/>
        <v/>
      </c>
      <c r="N314" s="195"/>
    </row>
    <row r="315" spans="2:14" ht="15" customHeight="1">
      <c r="B315" s="194" t="str">
        <f t="shared" si="49"/>
        <v/>
      </c>
      <c r="C315" s="209" t="str">
        <f t="shared" si="41"/>
        <v/>
      </c>
      <c r="D315" s="195" t="str">
        <f t="shared" si="45"/>
        <v/>
      </c>
      <c r="E315" s="210" t="str">
        <f t="shared" si="40"/>
        <v/>
      </c>
      <c r="F315" s="210" t="str">
        <f t="shared" si="46"/>
        <v/>
      </c>
      <c r="G315" s="210" t="str">
        <f t="shared" si="47"/>
        <v/>
      </c>
      <c r="H315" s="210" t="str">
        <f t="shared" si="42"/>
        <v/>
      </c>
      <c r="I315" s="210" t="str">
        <f t="shared" si="43"/>
        <v/>
      </c>
      <c r="J315" s="210" t="str">
        <f t="shared" si="48"/>
        <v/>
      </c>
      <c r="K315" s="210" t="str">
        <f t="shared" si="44"/>
        <v/>
      </c>
      <c r="N315" s="195"/>
    </row>
    <row r="316" spans="2:14" ht="15" customHeight="1">
      <c r="B316" s="194" t="str">
        <f t="shared" si="49"/>
        <v/>
      </c>
      <c r="C316" s="209" t="str">
        <f t="shared" si="41"/>
        <v/>
      </c>
      <c r="D316" s="195" t="str">
        <f t="shared" si="45"/>
        <v/>
      </c>
      <c r="E316" s="210" t="str">
        <f t="shared" si="40"/>
        <v/>
      </c>
      <c r="F316" s="210" t="str">
        <f t="shared" si="46"/>
        <v/>
      </c>
      <c r="G316" s="210" t="str">
        <f t="shared" si="47"/>
        <v/>
      </c>
      <c r="H316" s="210" t="str">
        <f t="shared" si="42"/>
        <v/>
      </c>
      <c r="I316" s="210" t="str">
        <f t="shared" si="43"/>
        <v/>
      </c>
      <c r="J316" s="210" t="str">
        <f t="shared" si="48"/>
        <v/>
      </c>
      <c r="K316" s="210" t="str">
        <f t="shared" si="44"/>
        <v/>
      </c>
      <c r="N316" s="195"/>
    </row>
    <row r="317" spans="2:14" ht="15" customHeight="1">
      <c r="B317" s="194" t="str">
        <f t="shared" si="49"/>
        <v/>
      </c>
      <c r="C317" s="209" t="str">
        <f t="shared" si="41"/>
        <v/>
      </c>
      <c r="D317" s="195" t="str">
        <f t="shared" si="45"/>
        <v/>
      </c>
      <c r="E317" s="210" t="str">
        <f t="shared" si="40"/>
        <v/>
      </c>
      <c r="F317" s="210" t="str">
        <f t="shared" si="46"/>
        <v/>
      </c>
      <c r="G317" s="210" t="str">
        <f t="shared" si="47"/>
        <v/>
      </c>
      <c r="H317" s="210" t="str">
        <f t="shared" si="42"/>
        <v/>
      </c>
      <c r="I317" s="210" t="str">
        <f t="shared" si="43"/>
        <v/>
      </c>
      <c r="J317" s="210" t="str">
        <f t="shared" si="48"/>
        <v/>
      </c>
      <c r="K317" s="210" t="str">
        <f t="shared" si="44"/>
        <v/>
      </c>
      <c r="N317" s="195"/>
    </row>
    <row r="318" spans="2:14" ht="15" customHeight="1">
      <c r="B318" s="194" t="str">
        <f t="shared" si="49"/>
        <v/>
      </c>
      <c r="C318" s="209" t="str">
        <f t="shared" si="41"/>
        <v/>
      </c>
      <c r="D318" s="195" t="str">
        <f t="shared" si="45"/>
        <v/>
      </c>
      <c r="E318" s="210" t="str">
        <f t="shared" si="40"/>
        <v/>
      </c>
      <c r="F318" s="210" t="str">
        <f t="shared" si="46"/>
        <v/>
      </c>
      <c r="G318" s="210" t="str">
        <f t="shared" si="47"/>
        <v/>
      </c>
      <c r="H318" s="210" t="str">
        <f t="shared" si="42"/>
        <v/>
      </c>
      <c r="I318" s="210" t="str">
        <f t="shared" si="43"/>
        <v/>
      </c>
      <c r="J318" s="210" t="str">
        <f t="shared" si="48"/>
        <v/>
      </c>
      <c r="K318" s="210" t="str">
        <f t="shared" si="44"/>
        <v/>
      </c>
      <c r="N318" s="195"/>
    </row>
    <row r="319" spans="2:14" ht="15" customHeight="1">
      <c r="B319" s="194" t="str">
        <f t="shared" si="49"/>
        <v/>
      </c>
      <c r="C319" s="209" t="str">
        <f t="shared" si="41"/>
        <v/>
      </c>
      <c r="D319" s="195" t="str">
        <f t="shared" si="45"/>
        <v/>
      </c>
      <c r="E319" s="210" t="str">
        <f t="shared" si="40"/>
        <v/>
      </c>
      <c r="F319" s="210" t="str">
        <f t="shared" si="46"/>
        <v/>
      </c>
      <c r="G319" s="210" t="str">
        <f t="shared" si="47"/>
        <v/>
      </c>
      <c r="H319" s="210" t="str">
        <f t="shared" si="42"/>
        <v/>
      </c>
      <c r="I319" s="210" t="str">
        <f t="shared" si="43"/>
        <v/>
      </c>
      <c r="J319" s="210" t="str">
        <f t="shared" si="48"/>
        <v/>
      </c>
      <c r="K319" s="210" t="str">
        <f t="shared" si="44"/>
        <v/>
      </c>
      <c r="N319" s="195"/>
    </row>
    <row r="320" spans="2:14" ht="15" customHeight="1">
      <c r="B320" s="194" t="str">
        <f t="shared" si="49"/>
        <v/>
      </c>
      <c r="C320" s="209" t="str">
        <f t="shared" si="41"/>
        <v/>
      </c>
      <c r="D320" s="195" t="str">
        <f t="shared" si="45"/>
        <v/>
      </c>
      <c r="E320" s="210" t="str">
        <f t="shared" si="40"/>
        <v/>
      </c>
      <c r="F320" s="210" t="str">
        <f t="shared" si="46"/>
        <v/>
      </c>
      <c r="G320" s="210" t="str">
        <f t="shared" si="47"/>
        <v/>
      </c>
      <c r="H320" s="210" t="str">
        <f t="shared" si="42"/>
        <v/>
      </c>
      <c r="I320" s="210" t="str">
        <f t="shared" si="43"/>
        <v/>
      </c>
      <c r="J320" s="210" t="str">
        <f t="shared" si="48"/>
        <v/>
      </c>
      <c r="K320" s="210" t="str">
        <f t="shared" si="44"/>
        <v/>
      </c>
      <c r="N320" s="195"/>
    </row>
    <row r="321" spans="2:14" ht="15" customHeight="1">
      <c r="B321" s="194" t="str">
        <f t="shared" si="49"/>
        <v/>
      </c>
      <c r="C321" s="209" t="str">
        <f t="shared" si="41"/>
        <v/>
      </c>
      <c r="D321" s="195" t="str">
        <f t="shared" si="45"/>
        <v/>
      </c>
      <c r="E321" s="210" t="str">
        <f t="shared" si="40"/>
        <v/>
      </c>
      <c r="F321" s="210" t="str">
        <f t="shared" si="46"/>
        <v/>
      </c>
      <c r="G321" s="210" t="str">
        <f t="shared" si="47"/>
        <v/>
      </c>
      <c r="H321" s="210" t="str">
        <f t="shared" si="42"/>
        <v/>
      </c>
      <c r="I321" s="210" t="str">
        <f t="shared" si="43"/>
        <v/>
      </c>
      <c r="J321" s="210" t="str">
        <f t="shared" si="48"/>
        <v/>
      </c>
      <c r="K321" s="210" t="str">
        <f t="shared" si="44"/>
        <v/>
      </c>
      <c r="N321" s="195"/>
    </row>
    <row r="322" spans="2:14" ht="15" customHeight="1">
      <c r="B322" s="194" t="str">
        <f t="shared" si="49"/>
        <v/>
      </c>
      <c r="C322" s="209" t="str">
        <f t="shared" si="41"/>
        <v/>
      </c>
      <c r="D322" s="195" t="str">
        <f t="shared" si="45"/>
        <v/>
      </c>
      <c r="E322" s="210" t="str">
        <f t="shared" si="40"/>
        <v/>
      </c>
      <c r="F322" s="210" t="str">
        <f t="shared" si="46"/>
        <v/>
      </c>
      <c r="G322" s="210" t="str">
        <f t="shared" si="47"/>
        <v/>
      </c>
      <c r="H322" s="210" t="str">
        <f t="shared" si="42"/>
        <v/>
      </c>
      <c r="I322" s="210" t="str">
        <f t="shared" si="43"/>
        <v/>
      </c>
      <c r="J322" s="210" t="str">
        <f t="shared" si="48"/>
        <v/>
      </c>
      <c r="K322" s="210" t="str">
        <f t="shared" si="44"/>
        <v/>
      </c>
      <c r="N322" s="195"/>
    </row>
    <row r="323" spans="2:14" ht="15" customHeight="1">
      <c r="B323" s="194" t="str">
        <f t="shared" si="49"/>
        <v/>
      </c>
      <c r="C323" s="209" t="str">
        <f t="shared" si="41"/>
        <v/>
      </c>
      <c r="D323" s="195" t="str">
        <f t="shared" si="45"/>
        <v/>
      </c>
      <c r="E323" s="210" t="str">
        <f t="shared" si="40"/>
        <v/>
      </c>
      <c r="F323" s="210" t="str">
        <f t="shared" si="46"/>
        <v/>
      </c>
      <c r="G323" s="210" t="str">
        <f t="shared" si="47"/>
        <v/>
      </c>
      <c r="H323" s="210" t="str">
        <f t="shared" si="42"/>
        <v/>
      </c>
      <c r="I323" s="210" t="str">
        <f t="shared" si="43"/>
        <v/>
      </c>
      <c r="J323" s="210" t="str">
        <f t="shared" si="48"/>
        <v/>
      </c>
      <c r="K323" s="210" t="str">
        <f t="shared" si="44"/>
        <v/>
      </c>
      <c r="N323" s="195"/>
    </row>
    <row r="324" spans="2:14" ht="15" customHeight="1">
      <c r="B324" s="194" t="str">
        <f t="shared" si="49"/>
        <v/>
      </c>
      <c r="C324" s="209" t="str">
        <f t="shared" si="41"/>
        <v/>
      </c>
      <c r="D324" s="195" t="str">
        <f t="shared" si="45"/>
        <v/>
      </c>
      <c r="E324" s="210" t="str">
        <f t="shared" si="40"/>
        <v/>
      </c>
      <c r="F324" s="210" t="str">
        <f t="shared" si="46"/>
        <v/>
      </c>
      <c r="G324" s="210" t="str">
        <f t="shared" si="47"/>
        <v/>
      </c>
      <c r="H324" s="210" t="str">
        <f t="shared" si="42"/>
        <v/>
      </c>
      <c r="I324" s="210" t="str">
        <f t="shared" si="43"/>
        <v/>
      </c>
      <c r="J324" s="210" t="str">
        <f t="shared" si="48"/>
        <v/>
      </c>
      <c r="K324" s="210" t="str">
        <f t="shared" si="44"/>
        <v/>
      </c>
      <c r="N324" s="195"/>
    </row>
    <row r="325" spans="2:14" ht="15" customHeight="1">
      <c r="B325" s="194" t="str">
        <f t="shared" si="49"/>
        <v/>
      </c>
      <c r="C325" s="209" t="str">
        <f t="shared" si="41"/>
        <v/>
      </c>
      <c r="D325" s="195" t="str">
        <f t="shared" si="45"/>
        <v/>
      </c>
      <c r="E325" s="210" t="str">
        <f t="shared" si="40"/>
        <v/>
      </c>
      <c r="F325" s="210" t="str">
        <f t="shared" si="46"/>
        <v/>
      </c>
      <c r="G325" s="210" t="str">
        <f t="shared" si="47"/>
        <v/>
      </c>
      <c r="H325" s="210" t="str">
        <f t="shared" si="42"/>
        <v/>
      </c>
      <c r="I325" s="210" t="str">
        <f t="shared" si="43"/>
        <v/>
      </c>
      <c r="J325" s="210" t="str">
        <f t="shared" si="48"/>
        <v/>
      </c>
      <c r="K325" s="210" t="str">
        <f t="shared" si="44"/>
        <v/>
      </c>
      <c r="N325" s="195"/>
    </row>
    <row r="326" spans="2:14" ht="15" customHeight="1">
      <c r="B326" s="194" t="str">
        <f t="shared" si="49"/>
        <v/>
      </c>
      <c r="C326" s="209" t="str">
        <f t="shared" si="41"/>
        <v/>
      </c>
      <c r="D326" s="195" t="str">
        <f t="shared" si="45"/>
        <v/>
      </c>
      <c r="E326" s="210" t="str">
        <f t="shared" si="40"/>
        <v/>
      </c>
      <c r="F326" s="210" t="str">
        <f t="shared" si="46"/>
        <v/>
      </c>
      <c r="G326" s="210" t="str">
        <f t="shared" si="47"/>
        <v/>
      </c>
      <c r="H326" s="210" t="str">
        <f t="shared" si="42"/>
        <v/>
      </c>
      <c r="I326" s="210" t="str">
        <f t="shared" si="43"/>
        <v/>
      </c>
      <c r="J326" s="210" t="str">
        <f t="shared" si="48"/>
        <v/>
      </c>
      <c r="K326" s="210" t="str">
        <f t="shared" si="44"/>
        <v/>
      </c>
      <c r="N326" s="195"/>
    </row>
    <row r="327" spans="2:14" ht="15" customHeight="1">
      <c r="B327" s="194" t="str">
        <f t="shared" si="49"/>
        <v/>
      </c>
      <c r="C327" s="209" t="str">
        <f t="shared" si="41"/>
        <v/>
      </c>
      <c r="D327" s="195" t="str">
        <f t="shared" si="45"/>
        <v/>
      </c>
      <c r="E327" s="210" t="str">
        <f t="shared" si="40"/>
        <v/>
      </c>
      <c r="F327" s="210" t="str">
        <f t="shared" si="46"/>
        <v/>
      </c>
      <c r="G327" s="210" t="str">
        <f t="shared" si="47"/>
        <v/>
      </c>
      <c r="H327" s="210" t="str">
        <f t="shared" si="42"/>
        <v/>
      </c>
      <c r="I327" s="210" t="str">
        <f t="shared" si="43"/>
        <v/>
      </c>
      <c r="J327" s="210" t="str">
        <f t="shared" si="48"/>
        <v/>
      </c>
      <c r="K327" s="210" t="str">
        <f t="shared" si="44"/>
        <v/>
      </c>
      <c r="N327" s="195"/>
    </row>
    <row r="328" spans="2:14" ht="15" customHeight="1">
      <c r="B328" s="194" t="str">
        <f t="shared" si="49"/>
        <v/>
      </c>
      <c r="C328" s="209" t="str">
        <f t="shared" si="41"/>
        <v/>
      </c>
      <c r="D328" s="195" t="str">
        <f t="shared" si="45"/>
        <v/>
      </c>
      <c r="E328" s="210" t="str">
        <f t="shared" si="40"/>
        <v/>
      </c>
      <c r="F328" s="210" t="str">
        <f t="shared" si="46"/>
        <v/>
      </c>
      <c r="G328" s="210" t="str">
        <f t="shared" si="47"/>
        <v/>
      </c>
      <c r="H328" s="210" t="str">
        <f t="shared" si="42"/>
        <v/>
      </c>
      <c r="I328" s="210" t="str">
        <f t="shared" si="43"/>
        <v/>
      </c>
      <c r="J328" s="210" t="str">
        <f t="shared" si="48"/>
        <v/>
      </c>
      <c r="K328" s="210" t="str">
        <f t="shared" si="44"/>
        <v/>
      </c>
      <c r="N328" s="195"/>
    </row>
    <row r="329" spans="2:14" ht="15" customHeight="1">
      <c r="B329" s="194" t="str">
        <f t="shared" si="49"/>
        <v/>
      </c>
      <c r="C329" s="209" t="str">
        <f t="shared" si="41"/>
        <v/>
      </c>
      <c r="D329" s="195" t="str">
        <f t="shared" si="45"/>
        <v/>
      </c>
      <c r="E329" s="210" t="str">
        <f t="shared" si="40"/>
        <v/>
      </c>
      <c r="F329" s="210" t="str">
        <f t="shared" si="46"/>
        <v/>
      </c>
      <c r="G329" s="210" t="str">
        <f t="shared" si="47"/>
        <v/>
      </c>
      <c r="H329" s="210" t="str">
        <f t="shared" si="42"/>
        <v/>
      </c>
      <c r="I329" s="210" t="str">
        <f t="shared" si="43"/>
        <v/>
      </c>
      <c r="J329" s="210" t="str">
        <f t="shared" si="48"/>
        <v/>
      </c>
      <c r="K329" s="210" t="str">
        <f t="shared" si="44"/>
        <v/>
      </c>
      <c r="N329" s="195"/>
    </row>
    <row r="330" spans="2:14" ht="15" customHeight="1">
      <c r="B330" s="194" t="str">
        <f t="shared" si="49"/>
        <v/>
      </c>
      <c r="C330" s="209" t="str">
        <f t="shared" si="41"/>
        <v/>
      </c>
      <c r="D330" s="195" t="str">
        <f t="shared" si="45"/>
        <v/>
      </c>
      <c r="E330" s="210" t="str">
        <f t="shared" si="40"/>
        <v/>
      </c>
      <c r="F330" s="210" t="str">
        <f t="shared" si="46"/>
        <v/>
      </c>
      <c r="G330" s="210" t="str">
        <f t="shared" si="47"/>
        <v/>
      </c>
      <c r="H330" s="210" t="str">
        <f t="shared" si="42"/>
        <v/>
      </c>
      <c r="I330" s="210" t="str">
        <f t="shared" si="43"/>
        <v/>
      </c>
      <c r="J330" s="210" t="str">
        <f t="shared" si="48"/>
        <v/>
      </c>
      <c r="K330" s="210" t="str">
        <f t="shared" si="44"/>
        <v/>
      </c>
      <c r="N330" s="195"/>
    </row>
    <row r="331" spans="2:14" ht="15" customHeight="1">
      <c r="B331" s="194" t="str">
        <f t="shared" si="49"/>
        <v/>
      </c>
      <c r="C331" s="209" t="str">
        <f t="shared" si="41"/>
        <v/>
      </c>
      <c r="D331" s="195" t="str">
        <f t="shared" si="45"/>
        <v/>
      </c>
      <c r="E331" s="210" t="str">
        <f t="shared" si="40"/>
        <v/>
      </c>
      <c r="F331" s="210" t="str">
        <f t="shared" si="46"/>
        <v/>
      </c>
      <c r="G331" s="210" t="str">
        <f t="shared" si="47"/>
        <v/>
      </c>
      <c r="H331" s="210" t="str">
        <f t="shared" si="42"/>
        <v/>
      </c>
      <c r="I331" s="210" t="str">
        <f t="shared" si="43"/>
        <v/>
      </c>
      <c r="J331" s="210" t="str">
        <f t="shared" si="48"/>
        <v/>
      </c>
      <c r="K331" s="210" t="str">
        <f t="shared" si="44"/>
        <v/>
      </c>
      <c r="N331" s="195"/>
    </row>
    <row r="332" spans="2:14" ht="15" customHeight="1">
      <c r="B332" s="194" t="str">
        <f t="shared" si="49"/>
        <v/>
      </c>
      <c r="C332" s="209" t="str">
        <f t="shared" si="41"/>
        <v/>
      </c>
      <c r="D332" s="195" t="str">
        <f t="shared" si="45"/>
        <v/>
      </c>
      <c r="E332" s="210" t="str">
        <f t="shared" si="40"/>
        <v/>
      </c>
      <c r="F332" s="210" t="str">
        <f t="shared" si="46"/>
        <v/>
      </c>
      <c r="G332" s="210" t="str">
        <f t="shared" si="47"/>
        <v/>
      </c>
      <c r="H332" s="210" t="str">
        <f t="shared" si="42"/>
        <v/>
      </c>
      <c r="I332" s="210" t="str">
        <f t="shared" si="43"/>
        <v/>
      </c>
      <c r="J332" s="210" t="str">
        <f t="shared" si="48"/>
        <v/>
      </c>
      <c r="K332" s="210" t="str">
        <f t="shared" si="44"/>
        <v/>
      </c>
      <c r="N332" s="195"/>
    </row>
    <row r="333" spans="2:14" ht="15" customHeight="1">
      <c r="B333" s="194" t="str">
        <f t="shared" si="49"/>
        <v/>
      </c>
      <c r="C333" s="209" t="str">
        <f t="shared" si="41"/>
        <v/>
      </c>
      <c r="D333" s="195" t="str">
        <f t="shared" si="45"/>
        <v/>
      </c>
      <c r="E333" s="210" t="str">
        <f t="shared" si="40"/>
        <v/>
      </c>
      <c r="F333" s="210" t="str">
        <f t="shared" si="46"/>
        <v/>
      </c>
      <c r="G333" s="210" t="str">
        <f t="shared" si="47"/>
        <v/>
      </c>
      <c r="H333" s="210" t="str">
        <f t="shared" si="42"/>
        <v/>
      </c>
      <c r="I333" s="210" t="str">
        <f t="shared" si="43"/>
        <v/>
      </c>
      <c r="J333" s="210" t="str">
        <f t="shared" si="48"/>
        <v/>
      </c>
      <c r="K333" s="210" t="str">
        <f t="shared" si="44"/>
        <v/>
      </c>
      <c r="N333" s="195"/>
    </row>
    <row r="334" spans="2:14" ht="15" customHeight="1">
      <c r="B334" s="194" t="str">
        <f t="shared" ref="B334:B351" si="50">IF(AND(D334&lt;&gt;"",OR($B$18=2,$B$18=3),B333&lt;$E$21),"D",D334)</f>
        <v/>
      </c>
      <c r="C334" s="209" t="str">
        <f t="shared" si="41"/>
        <v/>
      </c>
      <c r="D334" s="195" t="str">
        <f t="shared" si="45"/>
        <v/>
      </c>
      <c r="E334" s="210" t="str">
        <f t="shared" si="40"/>
        <v/>
      </c>
      <c r="F334" s="210" t="str">
        <f t="shared" si="46"/>
        <v/>
      </c>
      <c r="G334" s="210" t="str">
        <f t="shared" si="47"/>
        <v/>
      </c>
      <c r="H334" s="210" t="str">
        <f t="shared" si="42"/>
        <v/>
      </c>
      <c r="I334" s="210" t="str">
        <f t="shared" si="43"/>
        <v/>
      </c>
      <c r="J334" s="210" t="str">
        <f t="shared" si="48"/>
        <v/>
      </c>
      <c r="K334" s="210" t="str">
        <f t="shared" si="44"/>
        <v/>
      </c>
      <c r="N334" s="195"/>
    </row>
    <row r="335" spans="2:14" ht="15" customHeight="1">
      <c r="B335" s="194" t="str">
        <f t="shared" si="50"/>
        <v/>
      </c>
      <c r="C335" s="209" t="str">
        <f t="shared" si="41"/>
        <v/>
      </c>
      <c r="D335" s="195" t="str">
        <f t="shared" si="45"/>
        <v/>
      </c>
      <c r="E335" s="210" t="str">
        <f t="shared" si="40"/>
        <v/>
      </c>
      <c r="F335" s="210" t="str">
        <f t="shared" si="46"/>
        <v/>
      </c>
      <c r="G335" s="210" t="str">
        <f t="shared" si="47"/>
        <v/>
      </c>
      <c r="H335" s="210" t="str">
        <f t="shared" si="42"/>
        <v/>
      </c>
      <c r="I335" s="210" t="str">
        <f t="shared" si="43"/>
        <v/>
      </c>
      <c r="J335" s="210" t="str">
        <f t="shared" si="48"/>
        <v/>
      </c>
      <c r="K335" s="210" t="str">
        <f t="shared" si="44"/>
        <v/>
      </c>
      <c r="N335" s="195"/>
    </row>
    <row r="336" spans="2:14" ht="15" customHeight="1">
      <c r="B336" s="194" t="str">
        <f t="shared" si="50"/>
        <v/>
      </c>
      <c r="C336" s="209" t="str">
        <f t="shared" si="41"/>
        <v/>
      </c>
      <c r="D336" s="195" t="str">
        <f t="shared" si="45"/>
        <v/>
      </c>
      <c r="E336" s="210" t="str">
        <f t="shared" si="40"/>
        <v/>
      </c>
      <c r="F336" s="210" t="str">
        <f t="shared" si="46"/>
        <v/>
      </c>
      <c r="G336" s="210" t="str">
        <f t="shared" si="47"/>
        <v/>
      </c>
      <c r="H336" s="210" t="str">
        <f t="shared" si="42"/>
        <v/>
      </c>
      <c r="I336" s="210" t="str">
        <f t="shared" si="43"/>
        <v/>
      </c>
      <c r="J336" s="210" t="str">
        <f t="shared" si="48"/>
        <v/>
      </c>
      <c r="K336" s="210" t="str">
        <f t="shared" si="44"/>
        <v/>
      </c>
      <c r="N336" s="195"/>
    </row>
    <row r="337" spans="2:14" ht="15" customHeight="1">
      <c r="B337" s="194" t="str">
        <f t="shared" si="50"/>
        <v/>
      </c>
      <c r="C337" s="209" t="str">
        <f t="shared" si="41"/>
        <v/>
      </c>
      <c r="D337" s="195" t="str">
        <f t="shared" si="45"/>
        <v/>
      </c>
      <c r="E337" s="210" t="str">
        <f t="shared" si="40"/>
        <v/>
      </c>
      <c r="F337" s="210" t="str">
        <f t="shared" si="46"/>
        <v/>
      </c>
      <c r="G337" s="210" t="str">
        <f t="shared" si="47"/>
        <v/>
      </c>
      <c r="H337" s="210" t="str">
        <f t="shared" si="42"/>
        <v/>
      </c>
      <c r="I337" s="210" t="str">
        <f t="shared" si="43"/>
        <v/>
      </c>
      <c r="J337" s="210" t="str">
        <f t="shared" si="48"/>
        <v/>
      </c>
      <c r="K337" s="210" t="str">
        <f t="shared" si="44"/>
        <v/>
      </c>
      <c r="N337" s="195"/>
    </row>
    <row r="338" spans="2:14" ht="15" customHeight="1">
      <c r="B338" s="194" t="str">
        <f t="shared" si="50"/>
        <v/>
      </c>
      <c r="C338" s="209" t="str">
        <f t="shared" si="41"/>
        <v/>
      </c>
      <c r="D338" s="195" t="str">
        <f t="shared" si="45"/>
        <v/>
      </c>
      <c r="E338" s="210" t="str">
        <f t="shared" si="40"/>
        <v/>
      </c>
      <c r="F338" s="210" t="str">
        <f t="shared" si="46"/>
        <v/>
      </c>
      <c r="G338" s="210" t="str">
        <f t="shared" si="47"/>
        <v/>
      </c>
      <c r="H338" s="210" t="str">
        <f t="shared" si="42"/>
        <v/>
      </c>
      <c r="I338" s="210" t="str">
        <f t="shared" si="43"/>
        <v/>
      </c>
      <c r="J338" s="210" t="str">
        <f t="shared" si="48"/>
        <v/>
      </c>
      <c r="K338" s="210" t="str">
        <f t="shared" si="44"/>
        <v/>
      </c>
      <c r="N338" s="195"/>
    </row>
    <row r="339" spans="2:14" ht="15" customHeight="1">
      <c r="B339" s="194" t="str">
        <f t="shared" si="50"/>
        <v/>
      </c>
      <c r="C339" s="209" t="str">
        <f t="shared" si="41"/>
        <v/>
      </c>
      <c r="D339" s="195" t="str">
        <f t="shared" si="45"/>
        <v/>
      </c>
      <c r="E339" s="210" t="str">
        <f t="shared" si="40"/>
        <v/>
      </c>
      <c r="F339" s="210" t="str">
        <f t="shared" si="46"/>
        <v/>
      </c>
      <c r="G339" s="210" t="str">
        <f t="shared" si="47"/>
        <v/>
      </c>
      <c r="H339" s="210" t="str">
        <f t="shared" si="42"/>
        <v/>
      </c>
      <c r="I339" s="210" t="str">
        <f t="shared" si="43"/>
        <v/>
      </c>
      <c r="J339" s="210" t="str">
        <f t="shared" si="48"/>
        <v/>
      </c>
      <c r="K339" s="210" t="str">
        <f t="shared" si="44"/>
        <v/>
      </c>
      <c r="N339" s="195"/>
    </row>
    <row r="340" spans="2:14" ht="15" customHeight="1">
      <c r="B340" s="194" t="str">
        <f t="shared" si="50"/>
        <v/>
      </c>
      <c r="C340" s="209" t="str">
        <f t="shared" si="41"/>
        <v/>
      </c>
      <c r="D340" s="195" t="str">
        <f t="shared" si="45"/>
        <v/>
      </c>
      <c r="E340" s="210" t="str">
        <f t="shared" si="40"/>
        <v/>
      </c>
      <c r="F340" s="210" t="str">
        <f t="shared" si="46"/>
        <v/>
      </c>
      <c r="G340" s="210" t="str">
        <f t="shared" si="47"/>
        <v/>
      </c>
      <c r="H340" s="210" t="str">
        <f t="shared" si="42"/>
        <v/>
      </c>
      <c r="I340" s="210" t="str">
        <f t="shared" si="43"/>
        <v/>
      </c>
      <c r="J340" s="210" t="str">
        <f t="shared" si="48"/>
        <v/>
      </c>
      <c r="K340" s="210" t="str">
        <f t="shared" si="44"/>
        <v/>
      </c>
      <c r="N340" s="195"/>
    </row>
    <row r="341" spans="2:14" ht="15" customHeight="1">
      <c r="B341" s="194" t="str">
        <f t="shared" si="50"/>
        <v/>
      </c>
      <c r="C341" s="209" t="str">
        <f t="shared" si="41"/>
        <v/>
      </c>
      <c r="D341" s="195" t="str">
        <f t="shared" si="45"/>
        <v/>
      </c>
      <c r="E341" s="210" t="str">
        <f t="shared" si="40"/>
        <v/>
      </c>
      <c r="F341" s="210" t="str">
        <f t="shared" si="46"/>
        <v/>
      </c>
      <c r="G341" s="210" t="str">
        <f t="shared" si="47"/>
        <v/>
      </c>
      <c r="H341" s="210" t="str">
        <f t="shared" si="42"/>
        <v/>
      </c>
      <c r="I341" s="210" t="str">
        <f t="shared" si="43"/>
        <v/>
      </c>
      <c r="J341" s="210" t="str">
        <f t="shared" si="48"/>
        <v/>
      </c>
      <c r="K341" s="210" t="str">
        <f t="shared" si="44"/>
        <v/>
      </c>
      <c r="N341" s="195"/>
    </row>
    <row r="342" spans="2:14" ht="15" customHeight="1">
      <c r="B342" s="194" t="str">
        <f t="shared" si="50"/>
        <v/>
      </c>
      <c r="C342" s="209" t="str">
        <f t="shared" si="41"/>
        <v/>
      </c>
      <c r="D342" s="195" t="str">
        <f t="shared" si="45"/>
        <v/>
      </c>
      <c r="E342" s="210" t="str">
        <f t="shared" si="40"/>
        <v/>
      </c>
      <c r="F342" s="210" t="str">
        <f t="shared" si="46"/>
        <v/>
      </c>
      <c r="G342" s="210" t="str">
        <f t="shared" si="47"/>
        <v/>
      </c>
      <c r="H342" s="210" t="str">
        <f t="shared" si="42"/>
        <v/>
      </c>
      <c r="I342" s="210" t="str">
        <f t="shared" si="43"/>
        <v/>
      </c>
      <c r="J342" s="210" t="str">
        <f t="shared" si="48"/>
        <v/>
      </c>
      <c r="K342" s="210" t="str">
        <f t="shared" si="44"/>
        <v/>
      </c>
      <c r="N342" s="195"/>
    </row>
    <row r="343" spans="2:14" ht="15" customHeight="1">
      <c r="B343" s="194" t="str">
        <f t="shared" si="50"/>
        <v/>
      </c>
      <c r="C343" s="209" t="str">
        <f t="shared" si="41"/>
        <v/>
      </c>
      <c r="D343" s="195" t="str">
        <f t="shared" si="45"/>
        <v/>
      </c>
      <c r="E343" s="210" t="str">
        <f t="shared" si="40"/>
        <v/>
      </c>
      <c r="F343" s="210" t="str">
        <f t="shared" si="46"/>
        <v/>
      </c>
      <c r="G343" s="210" t="str">
        <f t="shared" si="47"/>
        <v/>
      </c>
      <c r="H343" s="210" t="str">
        <f t="shared" si="42"/>
        <v/>
      </c>
      <c r="I343" s="210" t="str">
        <f t="shared" si="43"/>
        <v/>
      </c>
      <c r="J343" s="210" t="str">
        <f t="shared" si="48"/>
        <v/>
      </c>
      <c r="K343" s="210" t="str">
        <f t="shared" si="44"/>
        <v/>
      </c>
      <c r="N343" s="195"/>
    </row>
    <row r="344" spans="2:14" ht="15" customHeight="1">
      <c r="B344" s="194" t="str">
        <f t="shared" si="50"/>
        <v/>
      </c>
      <c r="C344" s="209" t="str">
        <f t="shared" si="41"/>
        <v/>
      </c>
      <c r="D344" s="195" t="str">
        <f t="shared" si="45"/>
        <v/>
      </c>
      <c r="E344" s="210" t="str">
        <f t="shared" si="40"/>
        <v/>
      </c>
      <c r="F344" s="210" t="str">
        <f t="shared" si="46"/>
        <v/>
      </c>
      <c r="G344" s="210" t="str">
        <f t="shared" si="47"/>
        <v/>
      </c>
      <c r="H344" s="210" t="str">
        <f t="shared" si="42"/>
        <v/>
      </c>
      <c r="I344" s="210" t="str">
        <f t="shared" si="43"/>
        <v/>
      </c>
      <c r="J344" s="210" t="str">
        <f t="shared" si="48"/>
        <v/>
      </c>
      <c r="K344" s="210" t="str">
        <f t="shared" si="44"/>
        <v/>
      </c>
      <c r="N344" s="195"/>
    </row>
    <row r="345" spans="2:14" ht="15" customHeight="1">
      <c r="B345" s="194" t="str">
        <f t="shared" si="50"/>
        <v/>
      </c>
      <c r="C345" s="209" t="str">
        <f t="shared" si="41"/>
        <v/>
      </c>
      <c r="D345" s="195" t="str">
        <f t="shared" si="45"/>
        <v/>
      </c>
      <c r="E345" s="210" t="str">
        <f t="shared" si="40"/>
        <v/>
      </c>
      <c r="F345" s="210" t="str">
        <f t="shared" si="46"/>
        <v/>
      </c>
      <c r="G345" s="210" t="str">
        <f t="shared" si="47"/>
        <v/>
      </c>
      <c r="H345" s="210" t="str">
        <f t="shared" si="42"/>
        <v/>
      </c>
      <c r="I345" s="210" t="str">
        <f t="shared" si="43"/>
        <v/>
      </c>
      <c r="J345" s="210" t="str">
        <f t="shared" si="48"/>
        <v/>
      </c>
      <c r="K345" s="210" t="str">
        <f t="shared" si="44"/>
        <v/>
      </c>
      <c r="N345" s="195"/>
    </row>
    <row r="346" spans="2:14" ht="15" customHeight="1">
      <c r="B346" s="194" t="str">
        <f t="shared" si="50"/>
        <v/>
      </c>
      <c r="C346" s="209" t="str">
        <f t="shared" si="41"/>
        <v/>
      </c>
      <c r="D346" s="195" t="str">
        <f t="shared" si="45"/>
        <v/>
      </c>
      <c r="E346" s="210" t="str">
        <f t="shared" si="40"/>
        <v/>
      </c>
      <c r="F346" s="210" t="str">
        <f t="shared" si="46"/>
        <v/>
      </c>
      <c r="G346" s="210" t="str">
        <f t="shared" si="47"/>
        <v/>
      </c>
      <c r="H346" s="210" t="str">
        <f t="shared" si="42"/>
        <v/>
      </c>
      <c r="I346" s="210" t="str">
        <f t="shared" si="43"/>
        <v/>
      </c>
      <c r="J346" s="210" t="str">
        <f t="shared" si="48"/>
        <v/>
      </c>
      <c r="K346" s="210" t="str">
        <f t="shared" si="44"/>
        <v/>
      </c>
      <c r="N346" s="195"/>
    </row>
    <row r="347" spans="2:14" ht="15" customHeight="1">
      <c r="B347" s="194" t="str">
        <f t="shared" si="50"/>
        <v/>
      </c>
      <c r="C347" s="209" t="str">
        <f t="shared" si="41"/>
        <v/>
      </c>
      <c r="D347" s="195" t="str">
        <f t="shared" si="45"/>
        <v/>
      </c>
      <c r="E347" s="210" t="str">
        <f t="shared" si="40"/>
        <v/>
      </c>
      <c r="F347" s="210" t="str">
        <f t="shared" si="46"/>
        <v/>
      </c>
      <c r="G347" s="210" t="str">
        <f t="shared" si="47"/>
        <v/>
      </c>
      <c r="H347" s="210" t="str">
        <f t="shared" si="42"/>
        <v/>
      </c>
      <c r="I347" s="210" t="str">
        <f t="shared" si="43"/>
        <v/>
      </c>
      <c r="J347" s="210" t="str">
        <f t="shared" si="48"/>
        <v/>
      </c>
      <c r="K347" s="210" t="str">
        <f t="shared" si="44"/>
        <v/>
      </c>
      <c r="N347" s="195"/>
    </row>
    <row r="348" spans="2:14" ht="15" customHeight="1">
      <c r="B348" s="194" t="str">
        <f t="shared" si="50"/>
        <v/>
      </c>
      <c r="C348" s="209" t="str">
        <f t="shared" si="41"/>
        <v/>
      </c>
      <c r="D348" s="195" t="str">
        <f t="shared" si="45"/>
        <v/>
      </c>
      <c r="E348" s="210" t="str">
        <f t="shared" si="40"/>
        <v/>
      </c>
      <c r="F348" s="210" t="str">
        <f t="shared" si="46"/>
        <v/>
      </c>
      <c r="G348" s="210" t="str">
        <f t="shared" si="47"/>
        <v/>
      </c>
      <c r="H348" s="210" t="str">
        <f t="shared" si="42"/>
        <v/>
      </c>
      <c r="I348" s="210" t="str">
        <f t="shared" si="43"/>
        <v/>
      </c>
      <c r="J348" s="210" t="str">
        <f t="shared" si="48"/>
        <v/>
      </c>
      <c r="K348" s="210" t="str">
        <f t="shared" si="44"/>
        <v/>
      </c>
      <c r="N348" s="195"/>
    </row>
    <row r="349" spans="2:14" ht="15" customHeight="1">
      <c r="B349" s="194" t="str">
        <f t="shared" si="50"/>
        <v/>
      </c>
      <c r="C349" s="209" t="str">
        <f t="shared" si="41"/>
        <v/>
      </c>
      <c r="D349" s="195" t="str">
        <f t="shared" si="45"/>
        <v/>
      </c>
      <c r="E349" s="210" t="str">
        <f t="shared" si="40"/>
        <v/>
      </c>
      <c r="F349" s="210" t="str">
        <f t="shared" si="46"/>
        <v/>
      </c>
      <c r="G349" s="210" t="str">
        <f t="shared" si="47"/>
        <v/>
      </c>
      <c r="H349" s="210" t="str">
        <f t="shared" si="42"/>
        <v/>
      </c>
      <c r="I349" s="210" t="str">
        <f t="shared" si="43"/>
        <v/>
      </c>
      <c r="J349" s="210" t="str">
        <f t="shared" si="48"/>
        <v/>
      </c>
      <c r="K349" s="210" t="str">
        <f t="shared" si="44"/>
        <v/>
      </c>
      <c r="N349" s="195"/>
    </row>
    <row r="350" spans="2:14" ht="15" customHeight="1">
      <c r="B350" s="194" t="str">
        <f t="shared" si="50"/>
        <v/>
      </c>
      <c r="C350" s="209" t="str">
        <f t="shared" si="41"/>
        <v/>
      </c>
      <c r="D350" s="195" t="str">
        <f t="shared" si="45"/>
        <v/>
      </c>
      <c r="E350" s="210" t="str">
        <f t="shared" si="40"/>
        <v/>
      </c>
      <c r="F350" s="210" t="str">
        <f t="shared" si="46"/>
        <v/>
      </c>
      <c r="G350" s="210" t="str">
        <f t="shared" si="47"/>
        <v/>
      </c>
      <c r="H350" s="210" t="str">
        <f t="shared" si="42"/>
        <v/>
      </c>
      <c r="I350" s="210" t="str">
        <f t="shared" si="43"/>
        <v/>
      </c>
      <c r="J350" s="210" t="str">
        <f t="shared" si="48"/>
        <v/>
      </c>
      <c r="K350" s="210" t="str">
        <f t="shared" si="44"/>
        <v/>
      </c>
      <c r="N350" s="195"/>
    </row>
    <row r="351" spans="2:14" ht="15" customHeight="1">
      <c r="B351" s="194" t="str">
        <f t="shared" si="50"/>
        <v/>
      </c>
      <c r="C351" s="209" t="str">
        <f t="shared" si="41"/>
        <v/>
      </c>
      <c r="D351" s="195" t="str">
        <f t="shared" si="45"/>
        <v/>
      </c>
      <c r="E351" s="210" t="str">
        <f t="shared" ref="E351:E414" si="51">IF(D351&lt;&gt;"",F351+H351,"")</f>
        <v/>
      </c>
      <c r="F351" s="210" t="str">
        <f t="shared" si="46"/>
        <v/>
      </c>
      <c r="G351" s="210" t="str">
        <f t="shared" si="47"/>
        <v/>
      </c>
      <c r="H351" s="210" t="str">
        <f t="shared" si="42"/>
        <v/>
      </c>
      <c r="I351" s="210" t="str">
        <f t="shared" si="43"/>
        <v/>
      </c>
      <c r="J351" s="210" t="str">
        <f t="shared" si="48"/>
        <v/>
      </c>
      <c r="K351" s="210" t="str">
        <f t="shared" si="44"/>
        <v/>
      </c>
      <c r="N351" s="195"/>
    </row>
    <row r="352" spans="2:14" ht="15" customHeight="1">
      <c r="B352" s="194" t="str">
        <f t="shared" ref="B352:B415" si="52">IF(AND(D352&lt;&gt;"",OR($B$18=2,$B$18=3),B351&lt;$E$21),"D",D352)</f>
        <v/>
      </c>
      <c r="C352" s="209" t="str">
        <f t="shared" ref="C352:C415" si="53">IF(D352&lt;&gt;"",DATE(YEAR(C351),MONTH(C351)+1,DAY(C351)),"")</f>
        <v/>
      </c>
      <c r="D352" s="195" t="str">
        <f t="shared" si="45"/>
        <v/>
      </c>
      <c r="E352" s="210" t="str">
        <f t="shared" si="51"/>
        <v/>
      </c>
      <c r="F352" s="210" t="str">
        <f t="shared" si="46"/>
        <v/>
      </c>
      <c r="G352" s="210" t="str">
        <f t="shared" si="47"/>
        <v/>
      </c>
      <c r="H352" s="210" t="str">
        <f t="shared" ref="H352:H415" si="54">IF(D352&lt;&gt;"",$E$7*$E$13/100/12,"")</f>
        <v/>
      </c>
      <c r="I352" s="210" t="str">
        <f t="shared" ref="I352:I415" si="55">IF(AND(D352&lt;&gt;"",B352=D352),F352-G352,IF(AND(D352&lt;&gt;"",B352="D"),0,""))</f>
        <v/>
      </c>
      <c r="J352" s="210" t="str">
        <f t="shared" si="48"/>
        <v/>
      </c>
      <c r="K352" s="210" t="str">
        <f t="shared" ref="K352:K415" si="56">IF(D352&lt;&gt;"",K351+G352,"")</f>
        <v/>
      </c>
      <c r="N352" s="195"/>
    </row>
    <row r="353" spans="2:14" ht="15" customHeight="1">
      <c r="B353" s="194" t="str">
        <f t="shared" si="52"/>
        <v/>
      </c>
      <c r="C353" s="209" t="str">
        <f t="shared" si="53"/>
        <v/>
      </c>
      <c r="D353" s="195" t="str">
        <f t="shared" ref="D353:D416" si="57">IF(AND(D352&gt;0,D352&lt;$E$9),D352+1,"")</f>
        <v/>
      </c>
      <c r="E353" s="210" t="str">
        <f t="shared" si="51"/>
        <v/>
      </c>
      <c r="F353" s="210" t="str">
        <f t="shared" ref="F353:F416" si="58">IF(AND(D353&lt;&gt;"",B353=D353,$B$18=1),($E$7*$E$11/100)/(12*(1-POWER(1+(($E$11/100)/12),-$E$9))),IF(AND(D353&lt;&gt;"",B353=D353,$B$18=2),($E$7*$E$11/100)/(12*(1-POWER(1+(($E$11/100)/12),-$E$9+$E$21))),IF(AND(D353&lt;&gt;"",B353="D",$B$18=2),G353,IF(AND(D353&lt;&gt;"",B353="D",$B$18=3),0,IF(AND(D353&lt;&gt;"",B353=D353,B352="D",$B$18=3),(J352*$E$11/100)/(12*(1-POWER(1+(($E$11/100)/12),-$E$9+$E$21))),IF(AND(D353&lt;&gt;"",B353=D353,B352&lt;&gt;"D",$B$18=3),F352,""))))))</f>
        <v/>
      </c>
      <c r="G353" s="210" t="str">
        <f t="shared" ref="G353:G416" si="59">IF(D353&lt;&gt;"",J352*$E$11/100/12,"")</f>
        <v/>
      </c>
      <c r="H353" s="210" t="str">
        <f t="shared" si="54"/>
        <v/>
      </c>
      <c r="I353" s="210" t="str">
        <f t="shared" si="55"/>
        <v/>
      </c>
      <c r="J353" s="210" t="str">
        <f t="shared" ref="J353:J416" si="60">IF(OR(AND(D353&lt;&gt;"",B353=D353),AND(D353&lt;&gt;"",B353="D",$B$18=2)),J352-F353+G353,IF(AND(D353&lt;&gt;"",B353="D",$B$18=3),J352+G353,""))</f>
        <v/>
      </c>
      <c r="K353" s="210" t="str">
        <f t="shared" si="56"/>
        <v/>
      </c>
      <c r="N353" s="195"/>
    </row>
    <row r="354" spans="2:14" ht="15" customHeight="1">
      <c r="B354" s="194" t="str">
        <f t="shared" si="52"/>
        <v/>
      </c>
      <c r="C354" s="209" t="str">
        <f t="shared" si="53"/>
        <v/>
      </c>
      <c r="D354" s="195" t="str">
        <f t="shared" si="57"/>
        <v/>
      </c>
      <c r="E354" s="210" t="str">
        <f t="shared" si="51"/>
        <v/>
      </c>
      <c r="F354" s="210" t="str">
        <f t="shared" si="58"/>
        <v/>
      </c>
      <c r="G354" s="210" t="str">
        <f t="shared" si="59"/>
        <v/>
      </c>
      <c r="H354" s="210" t="str">
        <f t="shared" si="54"/>
        <v/>
      </c>
      <c r="I354" s="210" t="str">
        <f t="shared" si="55"/>
        <v/>
      </c>
      <c r="J354" s="210" t="str">
        <f t="shared" si="60"/>
        <v/>
      </c>
      <c r="K354" s="210" t="str">
        <f t="shared" si="56"/>
        <v/>
      </c>
      <c r="N354" s="195"/>
    </row>
    <row r="355" spans="2:14" ht="15" customHeight="1">
      <c r="B355" s="194" t="str">
        <f t="shared" si="52"/>
        <v/>
      </c>
      <c r="C355" s="209" t="str">
        <f t="shared" si="53"/>
        <v/>
      </c>
      <c r="D355" s="195" t="str">
        <f t="shared" si="57"/>
        <v/>
      </c>
      <c r="E355" s="210" t="str">
        <f t="shared" si="51"/>
        <v/>
      </c>
      <c r="F355" s="210" t="str">
        <f t="shared" si="58"/>
        <v/>
      </c>
      <c r="G355" s="210" t="str">
        <f t="shared" si="59"/>
        <v/>
      </c>
      <c r="H355" s="210" t="str">
        <f t="shared" si="54"/>
        <v/>
      </c>
      <c r="I355" s="210" t="str">
        <f t="shared" si="55"/>
        <v/>
      </c>
      <c r="J355" s="210" t="str">
        <f t="shared" si="60"/>
        <v/>
      </c>
      <c r="K355" s="210" t="str">
        <f t="shared" si="56"/>
        <v/>
      </c>
      <c r="N355" s="195"/>
    </row>
    <row r="356" spans="2:14" ht="15" customHeight="1">
      <c r="B356" s="194" t="str">
        <f t="shared" si="52"/>
        <v/>
      </c>
      <c r="C356" s="209" t="str">
        <f t="shared" si="53"/>
        <v/>
      </c>
      <c r="D356" s="195" t="str">
        <f t="shared" si="57"/>
        <v/>
      </c>
      <c r="E356" s="210" t="str">
        <f t="shared" si="51"/>
        <v/>
      </c>
      <c r="F356" s="210" t="str">
        <f t="shared" si="58"/>
        <v/>
      </c>
      <c r="G356" s="210" t="str">
        <f t="shared" si="59"/>
        <v/>
      </c>
      <c r="H356" s="210" t="str">
        <f t="shared" si="54"/>
        <v/>
      </c>
      <c r="I356" s="210" t="str">
        <f t="shared" si="55"/>
        <v/>
      </c>
      <c r="J356" s="210" t="str">
        <f t="shared" si="60"/>
        <v/>
      </c>
      <c r="K356" s="210" t="str">
        <f t="shared" si="56"/>
        <v/>
      </c>
      <c r="N356" s="195"/>
    </row>
    <row r="357" spans="2:14" ht="15" customHeight="1">
      <c r="B357" s="194" t="str">
        <f t="shared" si="52"/>
        <v/>
      </c>
      <c r="C357" s="209" t="str">
        <f t="shared" si="53"/>
        <v/>
      </c>
      <c r="D357" s="195" t="str">
        <f t="shared" si="57"/>
        <v/>
      </c>
      <c r="E357" s="210" t="str">
        <f t="shared" si="51"/>
        <v/>
      </c>
      <c r="F357" s="210" t="str">
        <f t="shared" si="58"/>
        <v/>
      </c>
      <c r="G357" s="210" t="str">
        <f t="shared" si="59"/>
        <v/>
      </c>
      <c r="H357" s="210" t="str">
        <f t="shared" si="54"/>
        <v/>
      </c>
      <c r="I357" s="210" t="str">
        <f t="shared" si="55"/>
        <v/>
      </c>
      <c r="J357" s="210" t="str">
        <f t="shared" si="60"/>
        <v/>
      </c>
      <c r="K357" s="210" t="str">
        <f t="shared" si="56"/>
        <v/>
      </c>
      <c r="N357" s="195"/>
    </row>
    <row r="358" spans="2:14" ht="15" customHeight="1">
      <c r="B358" s="194" t="str">
        <f t="shared" si="52"/>
        <v/>
      </c>
      <c r="C358" s="209" t="str">
        <f t="shared" si="53"/>
        <v/>
      </c>
      <c r="D358" s="195" t="str">
        <f t="shared" si="57"/>
        <v/>
      </c>
      <c r="E358" s="210" t="str">
        <f t="shared" si="51"/>
        <v/>
      </c>
      <c r="F358" s="210" t="str">
        <f t="shared" si="58"/>
        <v/>
      </c>
      <c r="G358" s="210" t="str">
        <f t="shared" si="59"/>
        <v/>
      </c>
      <c r="H358" s="210" t="str">
        <f t="shared" si="54"/>
        <v/>
      </c>
      <c r="I358" s="210" t="str">
        <f t="shared" si="55"/>
        <v/>
      </c>
      <c r="J358" s="210" t="str">
        <f t="shared" si="60"/>
        <v/>
      </c>
      <c r="K358" s="210" t="str">
        <f t="shared" si="56"/>
        <v/>
      </c>
      <c r="N358" s="195"/>
    </row>
    <row r="359" spans="2:14" ht="15" customHeight="1">
      <c r="B359" s="194" t="str">
        <f t="shared" si="52"/>
        <v/>
      </c>
      <c r="C359" s="209" t="str">
        <f t="shared" si="53"/>
        <v/>
      </c>
      <c r="D359" s="195" t="str">
        <f t="shared" si="57"/>
        <v/>
      </c>
      <c r="E359" s="210" t="str">
        <f t="shared" si="51"/>
        <v/>
      </c>
      <c r="F359" s="210" t="str">
        <f t="shared" si="58"/>
        <v/>
      </c>
      <c r="G359" s="210" t="str">
        <f t="shared" si="59"/>
        <v/>
      </c>
      <c r="H359" s="210" t="str">
        <f t="shared" si="54"/>
        <v/>
      </c>
      <c r="I359" s="210" t="str">
        <f t="shared" si="55"/>
        <v/>
      </c>
      <c r="J359" s="210" t="str">
        <f t="shared" si="60"/>
        <v/>
      </c>
      <c r="K359" s="210" t="str">
        <f t="shared" si="56"/>
        <v/>
      </c>
      <c r="N359" s="195"/>
    </row>
    <row r="360" spans="2:14" ht="15" customHeight="1">
      <c r="B360" s="194" t="str">
        <f t="shared" si="52"/>
        <v/>
      </c>
      <c r="C360" s="209" t="str">
        <f t="shared" si="53"/>
        <v/>
      </c>
      <c r="D360" s="195" t="str">
        <f t="shared" si="57"/>
        <v/>
      </c>
      <c r="E360" s="210" t="str">
        <f t="shared" si="51"/>
        <v/>
      </c>
      <c r="F360" s="210" t="str">
        <f t="shared" si="58"/>
        <v/>
      </c>
      <c r="G360" s="210" t="str">
        <f t="shared" si="59"/>
        <v/>
      </c>
      <c r="H360" s="210" t="str">
        <f t="shared" si="54"/>
        <v/>
      </c>
      <c r="I360" s="210" t="str">
        <f t="shared" si="55"/>
        <v/>
      </c>
      <c r="J360" s="210" t="str">
        <f t="shared" si="60"/>
        <v/>
      </c>
      <c r="K360" s="210" t="str">
        <f t="shared" si="56"/>
        <v/>
      </c>
      <c r="N360" s="195"/>
    </row>
    <row r="361" spans="2:14" ht="15" customHeight="1">
      <c r="B361" s="194" t="str">
        <f t="shared" si="52"/>
        <v/>
      </c>
      <c r="C361" s="209" t="str">
        <f t="shared" si="53"/>
        <v/>
      </c>
      <c r="D361" s="195" t="str">
        <f t="shared" si="57"/>
        <v/>
      </c>
      <c r="E361" s="210" t="str">
        <f t="shared" si="51"/>
        <v/>
      </c>
      <c r="F361" s="210" t="str">
        <f t="shared" si="58"/>
        <v/>
      </c>
      <c r="G361" s="210" t="str">
        <f t="shared" si="59"/>
        <v/>
      </c>
      <c r="H361" s="210" t="str">
        <f t="shared" si="54"/>
        <v/>
      </c>
      <c r="I361" s="210" t="str">
        <f t="shared" si="55"/>
        <v/>
      </c>
      <c r="J361" s="210" t="str">
        <f t="shared" si="60"/>
        <v/>
      </c>
      <c r="K361" s="210" t="str">
        <f t="shared" si="56"/>
        <v/>
      </c>
      <c r="N361" s="195"/>
    </row>
    <row r="362" spans="2:14" ht="15" customHeight="1">
      <c r="B362" s="194" t="str">
        <f t="shared" si="52"/>
        <v/>
      </c>
      <c r="C362" s="209" t="str">
        <f t="shared" si="53"/>
        <v/>
      </c>
      <c r="D362" s="195" t="str">
        <f t="shared" si="57"/>
        <v/>
      </c>
      <c r="E362" s="210" t="str">
        <f t="shared" si="51"/>
        <v/>
      </c>
      <c r="F362" s="210" t="str">
        <f t="shared" si="58"/>
        <v/>
      </c>
      <c r="G362" s="210" t="str">
        <f t="shared" si="59"/>
        <v/>
      </c>
      <c r="H362" s="210" t="str">
        <f t="shared" si="54"/>
        <v/>
      </c>
      <c r="I362" s="210" t="str">
        <f t="shared" si="55"/>
        <v/>
      </c>
      <c r="J362" s="210" t="str">
        <f t="shared" si="60"/>
        <v/>
      </c>
      <c r="K362" s="210" t="str">
        <f t="shared" si="56"/>
        <v/>
      </c>
      <c r="N362" s="195"/>
    </row>
    <row r="363" spans="2:14" ht="15" customHeight="1">
      <c r="B363" s="194" t="str">
        <f t="shared" si="52"/>
        <v/>
      </c>
      <c r="C363" s="209" t="str">
        <f t="shared" si="53"/>
        <v/>
      </c>
      <c r="D363" s="195" t="str">
        <f t="shared" si="57"/>
        <v/>
      </c>
      <c r="E363" s="210" t="str">
        <f t="shared" si="51"/>
        <v/>
      </c>
      <c r="F363" s="210" t="str">
        <f t="shared" si="58"/>
        <v/>
      </c>
      <c r="G363" s="210" t="str">
        <f t="shared" si="59"/>
        <v/>
      </c>
      <c r="H363" s="210" t="str">
        <f t="shared" si="54"/>
        <v/>
      </c>
      <c r="I363" s="210" t="str">
        <f t="shared" si="55"/>
        <v/>
      </c>
      <c r="J363" s="210" t="str">
        <f t="shared" si="60"/>
        <v/>
      </c>
      <c r="K363" s="210" t="str">
        <f t="shared" si="56"/>
        <v/>
      </c>
      <c r="N363" s="195"/>
    </row>
    <row r="364" spans="2:14" ht="15" customHeight="1">
      <c r="B364" s="194" t="str">
        <f t="shared" si="52"/>
        <v/>
      </c>
      <c r="C364" s="209" t="str">
        <f t="shared" si="53"/>
        <v/>
      </c>
      <c r="D364" s="195" t="str">
        <f t="shared" si="57"/>
        <v/>
      </c>
      <c r="E364" s="210" t="str">
        <f t="shared" si="51"/>
        <v/>
      </c>
      <c r="F364" s="210" t="str">
        <f t="shared" si="58"/>
        <v/>
      </c>
      <c r="G364" s="210" t="str">
        <f t="shared" si="59"/>
        <v/>
      </c>
      <c r="H364" s="210" t="str">
        <f t="shared" si="54"/>
        <v/>
      </c>
      <c r="I364" s="210" t="str">
        <f t="shared" si="55"/>
        <v/>
      </c>
      <c r="J364" s="210" t="str">
        <f t="shared" si="60"/>
        <v/>
      </c>
      <c r="K364" s="210" t="str">
        <f t="shared" si="56"/>
        <v/>
      </c>
      <c r="N364" s="195"/>
    </row>
    <row r="365" spans="2:14" ht="15" customHeight="1">
      <c r="B365" s="194" t="str">
        <f t="shared" si="52"/>
        <v/>
      </c>
      <c r="C365" s="209" t="str">
        <f t="shared" si="53"/>
        <v/>
      </c>
      <c r="D365" s="195" t="str">
        <f t="shared" si="57"/>
        <v/>
      </c>
      <c r="E365" s="210" t="str">
        <f t="shared" si="51"/>
        <v/>
      </c>
      <c r="F365" s="210" t="str">
        <f t="shared" si="58"/>
        <v/>
      </c>
      <c r="G365" s="210" t="str">
        <f t="shared" si="59"/>
        <v/>
      </c>
      <c r="H365" s="210" t="str">
        <f t="shared" si="54"/>
        <v/>
      </c>
      <c r="I365" s="210" t="str">
        <f t="shared" si="55"/>
        <v/>
      </c>
      <c r="J365" s="210" t="str">
        <f t="shared" si="60"/>
        <v/>
      </c>
      <c r="K365" s="210" t="str">
        <f t="shared" si="56"/>
        <v/>
      </c>
      <c r="N365" s="195"/>
    </row>
    <row r="366" spans="2:14" ht="15" customHeight="1">
      <c r="B366" s="194" t="str">
        <f t="shared" si="52"/>
        <v/>
      </c>
      <c r="C366" s="209" t="str">
        <f t="shared" si="53"/>
        <v/>
      </c>
      <c r="D366" s="195" t="str">
        <f t="shared" si="57"/>
        <v/>
      </c>
      <c r="E366" s="210" t="str">
        <f t="shared" si="51"/>
        <v/>
      </c>
      <c r="F366" s="210" t="str">
        <f t="shared" si="58"/>
        <v/>
      </c>
      <c r="G366" s="210" t="str">
        <f t="shared" si="59"/>
        <v/>
      </c>
      <c r="H366" s="210" t="str">
        <f t="shared" si="54"/>
        <v/>
      </c>
      <c r="I366" s="210" t="str">
        <f t="shared" si="55"/>
        <v/>
      </c>
      <c r="J366" s="210" t="str">
        <f t="shared" si="60"/>
        <v/>
      </c>
      <c r="K366" s="210" t="str">
        <f t="shared" si="56"/>
        <v/>
      </c>
      <c r="N366" s="195"/>
    </row>
    <row r="367" spans="2:14" ht="15" customHeight="1">
      <c r="B367" s="194" t="str">
        <f t="shared" si="52"/>
        <v/>
      </c>
      <c r="C367" s="209" t="str">
        <f t="shared" si="53"/>
        <v/>
      </c>
      <c r="D367" s="195" t="str">
        <f t="shared" si="57"/>
        <v/>
      </c>
      <c r="E367" s="210" t="str">
        <f t="shared" si="51"/>
        <v/>
      </c>
      <c r="F367" s="210" t="str">
        <f t="shared" si="58"/>
        <v/>
      </c>
      <c r="G367" s="210" t="str">
        <f t="shared" si="59"/>
        <v/>
      </c>
      <c r="H367" s="210" t="str">
        <f t="shared" si="54"/>
        <v/>
      </c>
      <c r="I367" s="210" t="str">
        <f t="shared" si="55"/>
        <v/>
      </c>
      <c r="J367" s="210" t="str">
        <f t="shared" si="60"/>
        <v/>
      </c>
      <c r="K367" s="210" t="str">
        <f t="shared" si="56"/>
        <v/>
      </c>
      <c r="N367" s="195"/>
    </row>
    <row r="368" spans="2:14" ht="15" customHeight="1">
      <c r="B368" s="194" t="str">
        <f t="shared" si="52"/>
        <v/>
      </c>
      <c r="C368" s="209" t="str">
        <f t="shared" si="53"/>
        <v/>
      </c>
      <c r="D368" s="195" t="str">
        <f t="shared" si="57"/>
        <v/>
      </c>
      <c r="E368" s="210" t="str">
        <f t="shared" si="51"/>
        <v/>
      </c>
      <c r="F368" s="210" t="str">
        <f t="shared" si="58"/>
        <v/>
      </c>
      <c r="G368" s="210" t="str">
        <f t="shared" si="59"/>
        <v/>
      </c>
      <c r="H368" s="210" t="str">
        <f t="shared" si="54"/>
        <v/>
      </c>
      <c r="I368" s="210" t="str">
        <f t="shared" si="55"/>
        <v/>
      </c>
      <c r="J368" s="210" t="str">
        <f t="shared" si="60"/>
        <v/>
      </c>
      <c r="K368" s="210" t="str">
        <f t="shared" si="56"/>
        <v/>
      </c>
      <c r="N368" s="195"/>
    </row>
    <row r="369" spans="2:14" ht="15" customHeight="1">
      <c r="B369" s="194" t="str">
        <f t="shared" si="52"/>
        <v/>
      </c>
      <c r="C369" s="209" t="str">
        <f t="shared" si="53"/>
        <v/>
      </c>
      <c r="D369" s="195" t="str">
        <f t="shared" si="57"/>
        <v/>
      </c>
      <c r="E369" s="210" t="str">
        <f t="shared" si="51"/>
        <v/>
      </c>
      <c r="F369" s="210" t="str">
        <f t="shared" si="58"/>
        <v/>
      </c>
      <c r="G369" s="210" t="str">
        <f t="shared" si="59"/>
        <v/>
      </c>
      <c r="H369" s="210" t="str">
        <f t="shared" si="54"/>
        <v/>
      </c>
      <c r="I369" s="210" t="str">
        <f t="shared" si="55"/>
        <v/>
      </c>
      <c r="J369" s="210" t="str">
        <f t="shared" si="60"/>
        <v/>
      </c>
      <c r="K369" s="210" t="str">
        <f t="shared" si="56"/>
        <v/>
      </c>
      <c r="N369" s="195"/>
    </row>
    <row r="370" spans="2:14" ht="15" customHeight="1">
      <c r="B370" s="194" t="str">
        <f t="shared" si="52"/>
        <v/>
      </c>
      <c r="C370" s="209" t="str">
        <f t="shared" si="53"/>
        <v/>
      </c>
      <c r="D370" s="195" t="str">
        <f t="shared" si="57"/>
        <v/>
      </c>
      <c r="E370" s="210" t="str">
        <f t="shared" si="51"/>
        <v/>
      </c>
      <c r="F370" s="210" t="str">
        <f t="shared" si="58"/>
        <v/>
      </c>
      <c r="G370" s="210" t="str">
        <f t="shared" si="59"/>
        <v/>
      </c>
      <c r="H370" s="210" t="str">
        <f t="shared" si="54"/>
        <v/>
      </c>
      <c r="I370" s="210" t="str">
        <f t="shared" si="55"/>
        <v/>
      </c>
      <c r="J370" s="210" t="str">
        <f t="shared" si="60"/>
        <v/>
      </c>
      <c r="K370" s="210" t="str">
        <f t="shared" si="56"/>
        <v/>
      </c>
      <c r="N370" s="195"/>
    </row>
    <row r="371" spans="2:14" ht="15" customHeight="1">
      <c r="B371" s="194" t="str">
        <f t="shared" si="52"/>
        <v/>
      </c>
      <c r="C371" s="209" t="str">
        <f t="shared" si="53"/>
        <v/>
      </c>
      <c r="D371" s="195" t="str">
        <f t="shared" si="57"/>
        <v/>
      </c>
      <c r="E371" s="210" t="str">
        <f t="shared" si="51"/>
        <v/>
      </c>
      <c r="F371" s="210" t="str">
        <f t="shared" si="58"/>
        <v/>
      </c>
      <c r="G371" s="210" t="str">
        <f t="shared" si="59"/>
        <v/>
      </c>
      <c r="H371" s="210" t="str">
        <f t="shared" si="54"/>
        <v/>
      </c>
      <c r="I371" s="210" t="str">
        <f t="shared" si="55"/>
        <v/>
      </c>
      <c r="J371" s="210" t="str">
        <f t="shared" si="60"/>
        <v/>
      </c>
      <c r="K371" s="210" t="str">
        <f t="shared" si="56"/>
        <v/>
      </c>
      <c r="N371" s="195"/>
    </row>
    <row r="372" spans="2:14" ht="15" customHeight="1">
      <c r="B372" s="194" t="str">
        <f t="shared" si="52"/>
        <v/>
      </c>
      <c r="C372" s="209" t="str">
        <f t="shared" si="53"/>
        <v/>
      </c>
      <c r="D372" s="195" t="str">
        <f t="shared" si="57"/>
        <v/>
      </c>
      <c r="E372" s="210" t="str">
        <f t="shared" si="51"/>
        <v/>
      </c>
      <c r="F372" s="210" t="str">
        <f t="shared" si="58"/>
        <v/>
      </c>
      <c r="G372" s="210" t="str">
        <f t="shared" si="59"/>
        <v/>
      </c>
      <c r="H372" s="210" t="str">
        <f t="shared" si="54"/>
        <v/>
      </c>
      <c r="I372" s="210" t="str">
        <f t="shared" si="55"/>
        <v/>
      </c>
      <c r="J372" s="210" t="str">
        <f t="shared" si="60"/>
        <v/>
      </c>
      <c r="K372" s="210" t="str">
        <f t="shared" si="56"/>
        <v/>
      </c>
      <c r="N372" s="195"/>
    </row>
    <row r="373" spans="2:14" ht="15" customHeight="1">
      <c r="B373" s="194" t="str">
        <f t="shared" si="52"/>
        <v/>
      </c>
      <c r="C373" s="209" t="str">
        <f t="shared" si="53"/>
        <v/>
      </c>
      <c r="D373" s="195" t="str">
        <f t="shared" si="57"/>
        <v/>
      </c>
      <c r="E373" s="210" t="str">
        <f t="shared" si="51"/>
        <v/>
      </c>
      <c r="F373" s="210" t="str">
        <f t="shared" si="58"/>
        <v/>
      </c>
      <c r="G373" s="210" t="str">
        <f t="shared" si="59"/>
        <v/>
      </c>
      <c r="H373" s="210" t="str">
        <f t="shared" si="54"/>
        <v/>
      </c>
      <c r="I373" s="210" t="str">
        <f t="shared" si="55"/>
        <v/>
      </c>
      <c r="J373" s="210" t="str">
        <f t="shared" si="60"/>
        <v/>
      </c>
      <c r="K373" s="210" t="str">
        <f t="shared" si="56"/>
        <v/>
      </c>
      <c r="N373" s="195"/>
    </row>
    <row r="374" spans="2:14" ht="15" customHeight="1">
      <c r="B374" s="194" t="str">
        <f t="shared" si="52"/>
        <v/>
      </c>
      <c r="C374" s="209" t="str">
        <f t="shared" si="53"/>
        <v/>
      </c>
      <c r="D374" s="195" t="str">
        <f t="shared" si="57"/>
        <v/>
      </c>
      <c r="E374" s="210" t="str">
        <f t="shared" si="51"/>
        <v/>
      </c>
      <c r="F374" s="210" t="str">
        <f t="shared" si="58"/>
        <v/>
      </c>
      <c r="G374" s="210" t="str">
        <f t="shared" si="59"/>
        <v/>
      </c>
      <c r="H374" s="210" t="str">
        <f t="shared" si="54"/>
        <v/>
      </c>
      <c r="I374" s="210" t="str">
        <f t="shared" si="55"/>
        <v/>
      </c>
      <c r="J374" s="210" t="str">
        <f t="shared" si="60"/>
        <v/>
      </c>
      <c r="K374" s="210" t="str">
        <f t="shared" si="56"/>
        <v/>
      </c>
      <c r="N374" s="195"/>
    </row>
    <row r="375" spans="2:14" ht="15" customHeight="1">
      <c r="B375" s="194" t="str">
        <f t="shared" si="52"/>
        <v/>
      </c>
      <c r="C375" s="209" t="str">
        <f t="shared" si="53"/>
        <v/>
      </c>
      <c r="D375" s="195" t="str">
        <f t="shared" si="57"/>
        <v/>
      </c>
      <c r="E375" s="210" t="str">
        <f t="shared" si="51"/>
        <v/>
      </c>
      <c r="F375" s="210" t="str">
        <f t="shared" si="58"/>
        <v/>
      </c>
      <c r="G375" s="210" t="str">
        <f t="shared" si="59"/>
        <v/>
      </c>
      <c r="H375" s="210" t="str">
        <f t="shared" si="54"/>
        <v/>
      </c>
      <c r="I375" s="210" t="str">
        <f t="shared" si="55"/>
        <v/>
      </c>
      <c r="J375" s="210" t="str">
        <f t="shared" si="60"/>
        <v/>
      </c>
      <c r="K375" s="210" t="str">
        <f t="shared" si="56"/>
        <v/>
      </c>
      <c r="N375" s="195"/>
    </row>
    <row r="376" spans="2:14" ht="15" customHeight="1">
      <c r="B376" s="194" t="str">
        <f t="shared" si="52"/>
        <v/>
      </c>
      <c r="C376" s="209" t="str">
        <f t="shared" si="53"/>
        <v/>
      </c>
      <c r="D376" s="195" t="str">
        <f t="shared" si="57"/>
        <v/>
      </c>
      <c r="E376" s="210" t="str">
        <f t="shared" si="51"/>
        <v/>
      </c>
      <c r="F376" s="210" t="str">
        <f t="shared" si="58"/>
        <v/>
      </c>
      <c r="G376" s="210" t="str">
        <f t="shared" si="59"/>
        <v/>
      </c>
      <c r="H376" s="210" t="str">
        <f t="shared" si="54"/>
        <v/>
      </c>
      <c r="I376" s="210" t="str">
        <f t="shared" si="55"/>
        <v/>
      </c>
      <c r="J376" s="210" t="str">
        <f t="shared" si="60"/>
        <v/>
      </c>
      <c r="K376" s="210" t="str">
        <f t="shared" si="56"/>
        <v/>
      </c>
      <c r="N376" s="195"/>
    </row>
    <row r="377" spans="2:14" ht="15" customHeight="1">
      <c r="B377" s="194" t="str">
        <f t="shared" si="52"/>
        <v/>
      </c>
      <c r="C377" s="209" t="str">
        <f t="shared" si="53"/>
        <v/>
      </c>
      <c r="D377" s="195" t="str">
        <f t="shared" si="57"/>
        <v/>
      </c>
      <c r="E377" s="210" t="str">
        <f t="shared" si="51"/>
        <v/>
      </c>
      <c r="F377" s="210" t="str">
        <f t="shared" si="58"/>
        <v/>
      </c>
      <c r="G377" s="210" t="str">
        <f t="shared" si="59"/>
        <v/>
      </c>
      <c r="H377" s="210" t="str">
        <f t="shared" si="54"/>
        <v/>
      </c>
      <c r="I377" s="210" t="str">
        <f t="shared" si="55"/>
        <v/>
      </c>
      <c r="J377" s="210" t="str">
        <f t="shared" si="60"/>
        <v/>
      </c>
      <c r="K377" s="210" t="str">
        <f t="shared" si="56"/>
        <v/>
      </c>
      <c r="N377" s="195"/>
    </row>
    <row r="378" spans="2:14" ht="15" customHeight="1">
      <c r="B378" s="194" t="str">
        <f t="shared" si="52"/>
        <v/>
      </c>
      <c r="C378" s="209" t="str">
        <f t="shared" si="53"/>
        <v/>
      </c>
      <c r="D378" s="195" t="str">
        <f t="shared" si="57"/>
        <v/>
      </c>
      <c r="E378" s="210" t="str">
        <f t="shared" si="51"/>
        <v/>
      </c>
      <c r="F378" s="210" t="str">
        <f t="shared" si="58"/>
        <v/>
      </c>
      <c r="G378" s="210" t="str">
        <f t="shared" si="59"/>
        <v/>
      </c>
      <c r="H378" s="210" t="str">
        <f t="shared" si="54"/>
        <v/>
      </c>
      <c r="I378" s="210" t="str">
        <f t="shared" si="55"/>
        <v/>
      </c>
      <c r="J378" s="210" t="str">
        <f t="shared" si="60"/>
        <v/>
      </c>
      <c r="K378" s="210" t="str">
        <f t="shared" si="56"/>
        <v/>
      </c>
      <c r="N378" s="195"/>
    </row>
    <row r="379" spans="2:14" ht="15" customHeight="1">
      <c r="B379" s="194" t="str">
        <f t="shared" si="52"/>
        <v/>
      </c>
      <c r="C379" s="209" t="str">
        <f t="shared" si="53"/>
        <v/>
      </c>
      <c r="D379" s="195" t="str">
        <f t="shared" si="57"/>
        <v/>
      </c>
      <c r="E379" s="210" t="str">
        <f t="shared" si="51"/>
        <v/>
      </c>
      <c r="F379" s="210" t="str">
        <f t="shared" si="58"/>
        <v/>
      </c>
      <c r="G379" s="210" t="str">
        <f t="shared" si="59"/>
        <v/>
      </c>
      <c r="H379" s="210" t="str">
        <f t="shared" si="54"/>
        <v/>
      </c>
      <c r="I379" s="210" t="str">
        <f t="shared" si="55"/>
        <v/>
      </c>
      <c r="J379" s="210" t="str">
        <f t="shared" si="60"/>
        <v/>
      </c>
      <c r="K379" s="210" t="str">
        <f t="shared" si="56"/>
        <v/>
      </c>
      <c r="N379" s="195"/>
    </row>
    <row r="380" spans="2:14" ht="15" customHeight="1">
      <c r="B380" s="194" t="str">
        <f t="shared" si="52"/>
        <v/>
      </c>
      <c r="C380" s="209" t="str">
        <f t="shared" si="53"/>
        <v/>
      </c>
      <c r="D380" s="195" t="str">
        <f t="shared" si="57"/>
        <v/>
      </c>
      <c r="E380" s="210" t="str">
        <f t="shared" si="51"/>
        <v/>
      </c>
      <c r="F380" s="210" t="str">
        <f t="shared" si="58"/>
        <v/>
      </c>
      <c r="G380" s="210" t="str">
        <f t="shared" si="59"/>
        <v/>
      </c>
      <c r="H380" s="210" t="str">
        <f t="shared" si="54"/>
        <v/>
      </c>
      <c r="I380" s="210" t="str">
        <f t="shared" si="55"/>
        <v/>
      </c>
      <c r="J380" s="210" t="str">
        <f t="shared" si="60"/>
        <v/>
      </c>
      <c r="K380" s="210" t="str">
        <f t="shared" si="56"/>
        <v/>
      </c>
      <c r="N380" s="195"/>
    </row>
    <row r="381" spans="2:14" ht="15" customHeight="1">
      <c r="B381" s="194" t="str">
        <f t="shared" si="52"/>
        <v/>
      </c>
      <c r="C381" s="209" t="str">
        <f t="shared" si="53"/>
        <v/>
      </c>
      <c r="D381" s="195" t="str">
        <f t="shared" si="57"/>
        <v/>
      </c>
      <c r="E381" s="210" t="str">
        <f t="shared" si="51"/>
        <v/>
      </c>
      <c r="F381" s="210" t="str">
        <f t="shared" si="58"/>
        <v/>
      </c>
      <c r="G381" s="210" t="str">
        <f t="shared" si="59"/>
        <v/>
      </c>
      <c r="H381" s="210" t="str">
        <f t="shared" si="54"/>
        <v/>
      </c>
      <c r="I381" s="210" t="str">
        <f t="shared" si="55"/>
        <v/>
      </c>
      <c r="J381" s="210" t="str">
        <f t="shared" si="60"/>
        <v/>
      </c>
      <c r="K381" s="210" t="str">
        <f t="shared" si="56"/>
        <v/>
      </c>
      <c r="N381" s="195"/>
    </row>
    <row r="382" spans="2:14" ht="15" customHeight="1">
      <c r="B382" s="194" t="str">
        <f t="shared" si="52"/>
        <v/>
      </c>
      <c r="C382" s="209" t="str">
        <f t="shared" si="53"/>
        <v/>
      </c>
      <c r="D382" s="195" t="str">
        <f t="shared" si="57"/>
        <v/>
      </c>
      <c r="E382" s="210" t="str">
        <f t="shared" si="51"/>
        <v/>
      </c>
      <c r="F382" s="210" t="str">
        <f t="shared" si="58"/>
        <v/>
      </c>
      <c r="G382" s="210" t="str">
        <f t="shared" si="59"/>
        <v/>
      </c>
      <c r="H382" s="210" t="str">
        <f t="shared" si="54"/>
        <v/>
      </c>
      <c r="I382" s="210" t="str">
        <f t="shared" si="55"/>
        <v/>
      </c>
      <c r="J382" s="210" t="str">
        <f t="shared" si="60"/>
        <v/>
      </c>
      <c r="K382" s="210" t="str">
        <f t="shared" si="56"/>
        <v/>
      </c>
      <c r="N382" s="195"/>
    </row>
    <row r="383" spans="2:14" ht="15" customHeight="1">
      <c r="B383" s="194" t="str">
        <f t="shared" si="52"/>
        <v/>
      </c>
      <c r="C383" s="209" t="str">
        <f t="shared" si="53"/>
        <v/>
      </c>
      <c r="D383" s="195" t="str">
        <f t="shared" si="57"/>
        <v/>
      </c>
      <c r="E383" s="210" t="str">
        <f t="shared" si="51"/>
        <v/>
      </c>
      <c r="F383" s="210" t="str">
        <f t="shared" si="58"/>
        <v/>
      </c>
      <c r="G383" s="210" t="str">
        <f t="shared" si="59"/>
        <v/>
      </c>
      <c r="H383" s="210" t="str">
        <f t="shared" si="54"/>
        <v/>
      </c>
      <c r="I383" s="210" t="str">
        <f t="shared" si="55"/>
        <v/>
      </c>
      <c r="J383" s="210" t="str">
        <f t="shared" si="60"/>
        <v/>
      </c>
      <c r="K383" s="210" t="str">
        <f t="shared" si="56"/>
        <v/>
      </c>
      <c r="N383" s="195"/>
    </row>
    <row r="384" spans="2:14" ht="15" customHeight="1">
      <c r="B384" s="194" t="str">
        <f t="shared" si="52"/>
        <v/>
      </c>
      <c r="C384" s="209" t="str">
        <f t="shared" si="53"/>
        <v/>
      </c>
      <c r="D384" s="195" t="str">
        <f t="shared" si="57"/>
        <v/>
      </c>
      <c r="E384" s="210" t="str">
        <f t="shared" si="51"/>
        <v/>
      </c>
      <c r="F384" s="210" t="str">
        <f t="shared" si="58"/>
        <v/>
      </c>
      <c r="G384" s="210" t="str">
        <f t="shared" si="59"/>
        <v/>
      </c>
      <c r="H384" s="210" t="str">
        <f t="shared" si="54"/>
        <v/>
      </c>
      <c r="I384" s="210" t="str">
        <f t="shared" si="55"/>
        <v/>
      </c>
      <c r="J384" s="210" t="str">
        <f t="shared" si="60"/>
        <v/>
      </c>
      <c r="K384" s="210" t="str">
        <f t="shared" si="56"/>
        <v/>
      </c>
      <c r="N384" s="195"/>
    </row>
    <row r="385" spans="2:14" ht="15" customHeight="1">
      <c r="B385" s="194" t="str">
        <f t="shared" si="52"/>
        <v/>
      </c>
      <c r="C385" s="209" t="str">
        <f t="shared" si="53"/>
        <v/>
      </c>
      <c r="D385" s="195" t="str">
        <f t="shared" si="57"/>
        <v/>
      </c>
      <c r="E385" s="210" t="str">
        <f t="shared" si="51"/>
        <v/>
      </c>
      <c r="F385" s="210" t="str">
        <f t="shared" si="58"/>
        <v/>
      </c>
      <c r="G385" s="210" t="str">
        <f t="shared" si="59"/>
        <v/>
      </c>
      <c r="H385" s="210" t="str">
        <f t="shared" si="54"/>
        <v/>
      </c>
      <c r="I385" s="210" t="str">
        <f t="shared" si="55"/>
        <v/>
      </c>
      <c r="J385" s="210" t="str">
        <f t="shared" si="60"/>
        <v/>
      </c>
      <c r="K385" s="210" t="str">
        <f t="shared" si="56"/>
        <v/>
      </c>
      <c r="N385" s="195"/>
    </row>
    <row r="386" spans="2:14" ht="15" customHeight="1">
      <c r="B386" s="194" t="str">
        <f t="shared" si="52"/>
        <v/>
      </c>
      <c r="C386" s="209" t="str">
        <f t="shared" si="53"/>
        <v/>
      </c>
      <c r="D386" s="195" t="str">
        <f t="shared" si="57"/>
        <v/>
      </c>
      <c r="E386" s="210" t="str">
        <f t="shared" si="51"/>
        <v/>
      </c>
      <c r="F386" s="210" t="str">
        <f t="shared" si="58"/>
        <v/>
      </c>
      <c r="G386" s="210" t="str">
        <f t="shared" si="59"/>
        <v/>
      </c>
      <c r="H386" s="210" t="str">
        <f t="shared" si="54"/>
        <v/>
      </c>
      <c r="I386" s="210" t="str">
        <f t="shared" si="55"/>
        <v/>
      </c>
      <c r="J386" s="210" t="str">
        <f t="shared" si="60"/>
        <v/>
      </c>
      <c r="K386" s="210" t="str">
        <f t="shared" si="56"/>
        <v/>
      </c>
      <c r="N386" s="195"/>
    </row>
    <row r="387" spans="2:14" ht="15" customHeight="1">
      <c r="B387" s="194" t="str">
        <f t="shared" si="52"/>
        <v/>
      </c>
      <c r="C387" s="209" t="str">
        <f t="shared" si="53"/>
        <v/>
      </c>
      <c r="D387" s="195" t="str">
        <f t="shared" si="57"/>
        <v/>
      </c>
      <c r="E387" s="210" t="str">
        <f t="shared" si="51"/>
        <v/>
      </c>
      <c r="F387" s="210" t="str">
        <f t="shared" si="58"/>
        <v/>
      </c>
      <c r="G387" s="210" t="str">
        <f t="shared" si="59"/>
        <v/>
      </c>
      <c r="H387" s="210" t="str">
        <f t="shared" si="54"/>
        <v/>
      </c>
      <c r="I387" s="210" t="str">
        <f t="shared" si="55"/>
        <v/>
      </c>
      <c r="J387" s="210" t="str">
        <f t="shared" si="60"/>
        <v/>
      </c>
      <c r="K387" s="210" t="str">
        <f t="shared" si="56"/>
        <v/>
      </c>
      <c r="N387" s="195"/>
    </row>
    <row r="388" spans="2:14" ht="15" customHeight="1">
      <c r="B388" s="194" t="str">
        <f t="shared" si="52"/>
        <v/>
      </c>
      <c r="C388" s="209" t="str">
        <f t="shared" si="53"/>
        <v/>
      </c>
      <c r="D388" s="195" t="str">
        <f t="shared" si="57"/>
        <v/>
      </c>
      <c r="E388" s="210" t="str">
        <f t="shared" si="51"/>
        <v/>
      </c>
      <c r="F388" s="210" t="str">
        <f t="shared" si="58"/>
        <v/>
      </c>
      <c r="G388" s="210" t="str">
        <f t="shared" si="59"/>
        <v/>
      </c>
      <c r="H388" s="210" t="str">
        <f t="shared" si="54"/>
        <v/>
      </c>
      <c r="I388" s="210" t="str">
        <f t="shared" si="55"/>
        <v/>
      </c>
      <c r="J388" s="210" t="str">
        <f t="shared" si="60"/>
        <v/>
      </c>
      <c r="K388" s="210" t="str">
        <f t="shared" si="56"/>
        <v/>
      </c>
      <c r="N388" s="195"/>
    </row>
    <row r="389" spans="2:14" ht="15" customHeight="1">
      <c r="B389" s="194" t="str">
        <f t="shared" si="52"/>
        <v/>
      </c>
      <c r="C389" s="209" t="str">
        <f t="shared" si="53"/>
        <v/>
      </c>
      <c r="D389" s="195" t="str">
        <f t="shared" si="57"/>
        <v/>
      </c>
      <c r="E389" s="210" t="str">
        <f t="shared" si="51"/>
        <v/>
      </c>
      <c r="F389" s="210" t="str">
        <f t="shared" si="58"/>
        <v/>
      </c>
      <c r="G389" s="210" t="str">
        <f t="shared" si="59"/>
        <v/>
      </c>
      <c r="H389" s="210" t="str">
        <f t="shared" si="54"/>
        <v/>
      </c>
      <c r="I389" s="210" t="str">
        <f t="shared" si="55"/>
        <v/>
      </c>
      <c r="J389" s="210" t="str">
        <f t="shared" si="60"/>
        <v/>
      </c>
      <c r="K389" s="210" t="str">
        <f t="shared" si="56"/>
        <v/>
      </c>
      <c r="N389" s="195"/>
    </row>
    <row r="390" spans="2:14" ht="15" customHeight="1">
      <c r="B390" s="194" t="str">
        <f t="shared" si="52"/>
        <v/>
      </c>
      <c r="C390" s="209" t="str">
        <f t="shared" si="53"/>
        <v/>
      </c>
      <c r="D390" s="195" t="str">
        <f t="shared" si="57"/>
        <v/>
      </c>
      <c r="E390" s="210" t="str">
        <f t="shared" si="51"/>
        <v/>
      </c>
      <c r="F390" s="210" t="str">
        <f t="shared" si="58"/>
        <v/>
      </c>
      <c r="G390" s="210" t="str">
        <f t="shared" si="59"/>
        <v/>
      </c>
      <c r="H390" s="210" t="str">
        <f t="shared" si="54"/>
        <v/>
      </c>
      <c r="I390" s="210" t="str">
        <f t="shared" si="55"/>
        <v/>
      </c>
      <c r="J390" s="210" t="str">
        <f t="shared" si="60"/>
        <v/>
      </c>
      <c r="K390" s="210" t="str">
        <f t="shared" si="56"/>
        <v/>
      </c>
      <c r="N390" s="195"/>
    </row>
    <row r="391" spans="2:14" ht="15" customHeight="1">
      <c r="B391" s="194" t="str">
        <f t="shared" si="52"/>
        <v/>
      </c>
      <c r="C391" s="209" t="str">
        <f t="shared" si="53"/>
        <v/>
      </c>
      <c r="D391" s="195" t="str">
        <f t="shared" si="57"/>
        <v/>
      </c>
      <c r="E391" s="210" t="str">
        <f t="shared" si="51"/>
        <v/>
      </c>
      <c r="F391" s="210" t="str">
        <f t="shared" si="58"/>
        <v/>
      </c>
      <c r="G391" s="210" t="str">
        <f t="shared" si="59"/>
        <v/>
      </c>
      <c r="H391" s="210" t="str">
        <f t="shared" si="54"/>
        <v/>
      </c>
      <c r="I391" s="210" t="str">
        <f t="shared" si="55"/>
        <v/>
      </c>
      <c r="J391" s="210" t="str">
        <f t="shared" si="60"/>
        <v/>
      </c>
      <c r="K391" s="210" t="str">
        <f t="shared" si="56"/>
        <v/>
      </c>
      <c r="N391" s="195"/>
    </row>
    <row r="392" spans="2:14" ht="15" customHeight="1">
      <c r="B392" s="194" t="str">
        <f t="shared" si="52"/>
        <v/>
      </c>
      <c r="C392" s="209" t="str">
        <f t="shared" si="53"/>
        <v/>
      </c>
      <c r="D392" s="195" t="str">
        <f t="shared" si="57"/>
        <v/>
      </c>
      <c r="E392" s="210" t="str">
        <f t="shared" si="51"/>
        <v/>
      </c>
      <c r="F392" s="210" t="str">
        <f t="shared" si="58"/>
        <v/>
      </c>
      <c r="G392" s="210" t="str">
        <f t="shared" si="59"/>
        <v/>
      </c>
      <c r="H392" s="210" t="str">
        <f t="shared" si="54"/>
        <v/>
      </c>
      <c r="I392" s="210" t="str">
        <f t="shared" si="55"/>
        <v/>
      </c>
      <c r="J392" s="210" t="str">
        <f t="shared" si="60"/>
        <v/>
      </c>
      <c r="K392" s="210" t="str">
        <f t="shared" si="56"/>
        <v/>
      </c>
      <c r="N392" s="195"/>
    </row>
    <row r="393" spans="2:14" ht="15" customHeight="1">
      <c r="B393" s="194" t="str">
        <f t="shared" si="52"/>
        <v/>
      </c>
      <c r="C393" s="209" t="str">
        <f t="shared" si="53"/>
        <v/>
      </c>
      <c r="D393" s="195" t="str">
        <f t="shared" si="57"/>
        <v/>
      </c>
      <c r="E393" s="210" t="str">
        <f t="shared" si="51"/>
        <v/>
      </c>
      <c r="F393" s="210" t="str">
        <f t="shared" si="58"/>
        <v/>
      </c>
      <c r="G393" s="210" t="str">
        <f t="shared" si="59"/>
        <v/>
      </c>
      <c r="H393" s="210" t="str">
        <f t="shared" si="54"/>
        <v/>
      </c>
      <c r="I393" s="210" t="str">
        <f t="shared" si="55"/>
        <v/>
      </c>
      <c r="J393" s="210" t="str">
        <f t="shared" si="60"/>
        <v/>
      </c>
      <c r="K393" s="210" t="str">
        <f t="shared" si="56"/>
        <v/>
      </c>
      <c r="N393" s="195"/>
    </row>
    <row r="394" spans="2:14" ht="15" customHeight="1">
      <c r="B394" s="194" t="str">
        <f t="shared" si="52"/>
        <v/>
      </c>
      <c r="C394" s="209" t="str">
        <f t="shared" si="53"/>
        <v/>
      </c>
      <c r="D394" s="195" t="str">
        <f t="shared" si="57"/>
        <v/>
      </c>
      <c r="E394" s="210" t="str">
        <f t="shared" si="51"/>
        <v/>
      </c>
      <c r="F394" s="210" t="str">
        <f t="shared" si="58"/>
        <v/>
      </c>
      <c r="G394" s="210" t="str">
        <f t="shared" si="59"/>
        <v/>
      </c>
      <c r="H394" s="210" t="str">
        <f t="shared" si="54"/>
        <v/>
      </c>
      <c r="I394" s="210" t="str">
        <f t="shared" si="55"/>
        <v/>
      </c>
      <c r="J394" s="210" t="str">
        <f t="shared" si="60"/>
        <v/>
      </c>
      <c r="K394" s="210" t="str">
        <f t="shared" si="56"/>
        <v/>
      </c>
      <c r="N394" s="195"/>
    </row>
    <row r="395" spans="2:14" ht="15" customHeight="1">
      <c r="B395" s="194" t="str">
        <f t="shared" si="52"/>
        <v/>
      </c>
      <c r="C395" s="209" t="str">
        <f t="shared" si="53"/>
        <v/>
      </c>
      <c r="D395" s="195" t="str">
        <f t="shared" si="57"/>
        <v/>
      </c>
      <c r="E395" s="210" t="str">
        <f t="shared" si="51"/>
        <v/>
      </c>
      <c r="F395" s="210" t="str">
        <f t="shared" si="58"/>
        <v/>
      </c>
      <c r="G395" s="210" t="str">
        <f t="shared" si="59"/>
        <v/>
      </c>
      <c r="H395" s="210" t="str">
        <f t="shared" si="54"/>
        <v/>
      </c>
      <c r="I395" s="210" t="str">
        <f t="shared" si="55"/>
        <v/>
      </c>
      <c r="J395" s="210" t="str">
        <f t="shared" si="60"/>
        <v/>
      </c>
      <c r="K395" s="210" t="str">
        <f t="shared" si="56"/>
        <v/>
      </c>
      <c r="N395" s="195"/>
    </row>
    <row r="396" spans="2:14" ht="15" customHeight="1">
      <c r="B396" s="194" t="str">
        <f t="shared" si="52"/>
        <v/>
      </c>
      <c r="C396" s="209" t="str">
        <f t="shared" si="53"/>
        <v/>
      </c>
      <c r="D396" s="195" t="str">
        <f t="shared" si="57"/>
        <v/>
      </c>
      <c r="E396" s="210" t="str">
        <f t="shared" si="51"/>
        <v/>
      </c>
      <c r="F396" s="210" t="str">
        <f t="shared" si="58"/>
        <v/>
      </c>
      <c r="G396" s="210" t="str">
        <f t="shared" si="59"/>
        <v/>
      </c>
      <c r="H396" s="210" t="str">
        <f t="shared" si="54"/>
        <v/>
      </c>
      <c r="I396" s="210" t="str">
        <f t="shared" si="55"/>
        <v/>
      </c>
      <c r="J396" s="210" t="str">
        <f t="shared" si="60"/>
        <v/>
      </c>
      <c r="K396" s="210" t="str">
        <f t="shared" si="56"/>
        <v/>
      </c>
      <c r="N396" s="195"/>
    </row>
    <row r="397" spans="2:14" ht="15" customHeight="1">
      <c r="B397" s="194" t="str">
        <f t="shared" si="52"/>
        <v/>
      </c>
      <c r="C397" s="209" t="str">
        <f t="shared" si="53"/>
        <v/>
      </c>
      <c r="D397" s="195" t="str">
        <f t="shared" si="57"/>
        <v/>
      </c>
      <c r="E397" s="210" t="str">
        <f t="shared" si="51"/>
        <v/>
      </c>
      <c r="F397" s="210" t="str">
        <f t="shared" si="58"/>
        <v/>
      </c>
      <c r="G397" s="210" t="str">
        <f t="shared" si="59"/>
        <v/>
      </c>
      <c r="H397" s="210" t="str">
        <f t="shared" si="54"/>
        <v/>
      </c>
      <c r="I397" s="210" t="str">
        <f t="shared" si="55"/>
        <v/>
      </c>
      <c r="J397" s="210" t="str">
        <f t="shared" si="60"/>
        <v/>
      </c>
      <c r="K397" s="210" t="str">
        <f t="shared" si="56"/>
        <v/>
      </c>
      <c r="N397" s="195"/>
    </row>
    <row r="398" spans="2:14" ht="15" customHeight="1">
      <c r="B398" s="194" t="str">
        <f t="shared" si="52"/>
        <v/>
      </c>
      <c r="C398" s="209" t="str">
        <f t="shared" si="53"/>
        <v/>
      </c>
      <c r="D398" s="195" t="str">
        <f t="shared" si="57"/>
        <v/>
      </c>
      <c r="E398" s="210" t="str">
        <f t="shared" si="51"/>
        <v/>
      </c>
      <c r="F398" s="210" t="str">
        <f t="shared" si="58"/>
        <v/>
      </c>
      <c r="G398" s="210" t="str">
        <f t="shared" si="59"/>
        <v/>
      </c>
      <c r="H398" s="210" t="str">
        <f t="shared" si="54"/>
        <v/>
      </c>
      <c r="I398" s="210" t="str">
        <f t="shared" si="55"/>
        <v/>
      </c>
      <c r="J398" s="210" t="str">
        <f t="shared" si="60"/>
        <v/>
      </c>
      <c r="K398" s="210" t="str">
        <f t="shared" si="56"/>
        <v/>
      </c>
      <c r="N398" s="195"/>
    </row>
    <row r="399" spans="2:14" ht="15" customHeight="1">
      <c r="B399" s="194" t="str">
        <f t="shared" si="52"/>
        <v/>
      </c>
      <c r="C399" s="209" t="str">
        <f t="shared" si="53"/>
        <v/>
      </c>
      <c r="D399" s="195" t="str">
        <f t="shared" si="57"/>
        <v/>
      </c>
      <c r="E399" s="210" t="str">
        <f t="shared" si="51"/>
        <v/>
      </c>
      <c r="F399" s="210" t="str">
        <f t="shared" si="58"/>
        <v/>
      </c>
      <c r="G399" s="210" t="str">
        <f t="shared" si="59"/>
        <v/>
      </c>
      <c r="H399" s="210" t="str">
        <f t="shared" si="54"/>
        <v/>
      </c>
      <c r="I399" s="210" t="str">
        <f t="shared" si="55"/>
        <v/>
      </c>
      <c r="J399" s="210" t="str">
        <f t="shared" si="60"/>
        <v/>
      </c>
      <c r="K399" s="210" t="str">
        <f t="shared" si="56"/>
        <v/>
      </c>
      <c r="N399" s="195"/>
    </row>
    <row r="400" spans="2:14" ht="15" customHeight="1">
      <c r="B400" s="194" t="str">
        <f t="shared" si="52"/>
        <v/>
      </c>
      <c r="C400" s="209" t="str">
        <f t="shared" si="53"/>
        <v/>
      </c>
      <c r="D400" s="195" t="str">
        <f t="shared" si="57"/>
        <v/>
      </c>
      <c r="E400" s="210" t="str">
        <f t="shared" si="51"/>
        <v/>
      </c>
      <c r="F400" s="210" t="str">
        <f t="shared" si="58"/>
        <v/>
      </c>
      <c r="G400" s="210" t="str">
        <f t="shared" si="59"/>
        <v/>
      </c>
      <c r="H400" s="210" t="str">
        <f t="shared" si="54"/>
        <v/>
      </c>
      <c r="I400" s="210" t="str">
        <f t="shared" si="55"/>
        <v/>
      </c>
      <c r="J400" s="210" t="str">
        <f t="shared" si="60"/>
        <v/>
      </c>
      <c r="K400" s="210" t="str">
        <f t="shared" si="56"/>
        <v/>
      </c>
      <c r="N400" s="195"/>
    </row>
    <row r="401" spans="2:14" ht="15" customHeight="1">
      <c r="B401" s="194" t="str">
        <f t="shared" si="52"/>
        <v/>
      </c>
      <c r="C401" s="209" t="str">
        <f t="shared" si="53"/>
        <v/>
      </c>
      <c r="D401" s="195" t="str">
        <f t="shared" si="57"/>
        <v/>
      </c>
      <c r="E401" s="210" t="str">
        <f t="shared" si="51"/>
        <v/>
      </c>
      <c r="F401" s="210" t="str">
        <f t="shared" si="58"/>
        <v/>
      </c>
      <c r="G401" s="210" t="str">
        <f t="shared" si="59"/>
        <v/>
      </c>
      <c r="H401" s="210" t="str">
        <f t="shared" si="54"/>
        <v/>
      </c>
      <c r="I401" s="210" t="str">
        <f t="shared" si="55"/>
        <v/>
      </c>
      <c r="J401" s="210" t="str">
        <f t="shared" si="60"/>
        <v/>
      </c>
      <c r="K401" s="210" t="str">
        <f t="shared" si="56"/>
        <v/>
      </c>
      <c r="N401" s="195"/>
    </row>
    <row r="402" spans="2:14" ht="15" customHeight="1">
      <c r="B402" s="194" t="str">
        <f t="shared" si="52"/>
        <v/>
      </c>
      <c r="C402" s="209" t="str">
        <f t="shared" si="53"/>
        <v/>
      </c>
      <c r="D402" s="195" t="str">
        <f t="shared" si="57"/>
        <v/>
      </c>
      <c r="E402" s="210" t="str">
        <f t="shared" si="51"/>
        <v/>
      </c>
      <c r="F402" s="210" t="str">
        <f t="shared" si="58"/>
        <v/>
      </c>
      <c r="G402" s="210" t="str">
        <f t="shared" si="59"/>
        <v/>
      </c>
      <c r="H402" s="210" t="str">
        <f t="shared" si="54"/>
        <v/>
      </c>
      <c r="I402" s="210" t="str">
        <f t="shared" si="55"/>
        <v/>
      </c>
      <c r="J402" s="210" t="str">
        <f t="shared" si="60"/>
        <v/>
      </c>
      <c r="K402" s="210" t="str">
        <f t="shared" si="56"/>
        <v/>
      </c>
      <c r="N402" s="195"/>
    </row>
    <row r="403" spans="2:14" ht="15" customHeight="1">
      <c r="B403" s="194" t="str">
        <f t="shared" si="52"/>
        <v/>
      </c>
      <c r="C403" s="209" t="str">
        <f t="shared" si="53"/>
        <v/>
      </c>
      <c r="D403" s="195" t="str">
        <f t="shared" si="57"/>
        <v/>
      </c>
      <c r="E403" s="210" t="str">
        <f t="shared" si="51"/>
        <v/>
      </c>
      <c r="F403" s="210" t="str">
        <f t="shared" si="58"/>
        <v/>
      </c>
      <c r="G403" s="210" t="str">
        <f t="shared" si="59"/>
        <v/>
      </c>
      <c r="H403" s="210" t="str">
        <f t="shared" si="54"/>
        <v/>
      </c>
      <c r="I403" s="210" t="str">
        <f t="shared" si="55"/>
        <v/>
      </c>
      <c r="J403" s="210" t="str">
        <f t="shared" si="60"/>
        <v/>
      </c>
      <c r="K403" s="210" t="str">
        <f t="shared" si="56"/>
        <v/>
      </c>
      <c r="N403" s="195"/>
    </row>
    <row r="404" spans="2:14" ht="15" customHeight="1">
      <c r="B404" s="194" t="str">
        <f t="shared" si="52"/>
        <v/>
      </c>
      <c r="C404" s="209" t="str">
        <f t="shared" si="53"/>
        <v/>
      </c>
      <c r="D404" s="195" t="str">
        <f t="shared" si="57"/>
        <v/>
      </c>
      <c r="E404" s="210" t="str">
        <f t="shared" si="51"/>
        <v/>
      </c>
      <c r="F404" s="210" t="str">
        <f t="shared" si="58"/>
        <v/>
      </c>
      <c r="G404" s="210" t="str">
        <f t="shared" si="59"/>
        <v/>
      </c>
      <c r="H404" s="210" t="str">
        <f t="shared" si="54"/>
        <v/>
      </c>
      <c r="I404" s="210" t="str">
        <f t="shared" si="55"/>
        <v/>
      </c>
      <c r="J404" s="210" t="str">
        <f t="shared" si="60"/>
        <v/>
      </c>
      <c r="K404" s="210" t="str">
        <f t="shared" si="56"/>
        <v/>
      </c>
      <c r="N404" s="195"/>
    </row>
    <row r="405" spans="2:14" ht="15" customHeight="1">
      <c r="B405" s="194" t="str">
        <f t="shared" si="52"/>
        <v/>
      </c>
      <c r="C405" s="209" t="str">
        <f t="shared" si="53"/>
        <v/>
      </c>
      <c r="D405" s="195" t="str">
        <f t="shared" si="57"/>
        <v/>
      </c>
      <c r="E405" s="210" t="str">
        <f t="shared" si="51"/>
        <v/>
      </c>
      <c r="F405" s="210" t="str">
        <f t="shared" si="58"/>
        <v/>
      </c>
      <c r="G405" s="210" t="str">
        <f t="shared" si="59"/>
        <v/>
      </c>
      <c r="H405" s="210" t="str">
        <f t="shared" si="54"/>
        <v/>
      </c>
      <c r="I405" s="210" t="str">
        <f t="shared" si="55"/>
        <v/>
      </c>
      <c r="J405" s="210" t="str">
        <f t="shared" si="60"/>
        <v/>
      </c>
      <c r="K405" s="210" t="str">
        <f t="shared" si="56"/>
        <v/>
      </c>
      <c r="N405" s="195"/>
    </row>
    <row r="406" spans="2:14" ht="15" customHeight="1">
      <c r="B406" s="194" t="str">
        <f t="shared" si="52"/>
        <v/>
      </c>
      <c r="C406" s="209" t="str">
        <f t="shared" si="53"/>
        <v/>
      </c>
      <c r="D406" s="195" t="str">
        <f t="shared" si="57"/>
        <v/>
      </c>
      <c r="E406" s="210" t="str">
        <f t="shared" si="51"/>
        <v/>
      </c>
      <c r="F406" s="210" t="str">
        <f t="shared" si="58"/>
        <v/>
      </c>
      <c r="G406" s="210" t="str">
        <f t="shared" si="59"/>
        <v/>
      </c>
      <c r="H406" s="210" t="str">
        <f t="shared" si="54"/>
        <v/>
      </c>
      <c r="I406" s="210" t="str">
        <f t="shared" si="55"/>
        <v/>
      </c>
      <c r="J406" s="210" t="str">
        <f t="shared" si="60"/>
        <v/>
      </c>
      <c r="K406" s="210" t="str">
        <f t="shared" si="56"/>
        <v/>
      </c>
      <c r="N406" s="195"/>
    </row>
    <row r="407" spans="2:14" ht="15" customHeight="1">
      <c r="B407" s="194" t="str">
        <f t="shared" si="52"/>
        <v/>
      </c>
      <c r="C407" s="209" t="str">
        <f t="shared" si="53"/>
        <v/>
      </c>
      <c r="D407" s="195" t="str">
        <f t="shared" si="57"/>
        <v/>
      </c>
      <c r="E407" s="210" t="str">
        <f t="shared" si="51"/>
        <v/>
      </c>
      <c r="F407" s="210" t="str">
        <f t="shared" si="58"/>
        <v/>
      </c>
      <c r="G407" s="210" t="str">
        <f t="shared" si="59"/>
        <v/>
      </c>
      <c r="H407" s="210" t="str">
        <f t="shared" si="54"/>
        <v/>
      </c>
      <c r="I407" s="210" t="str">
        <f t="shared" si="55"/>
        <v/>
      </c>
      <c r="J407" s="210" t="str">
        <f t="shared" si="60"/>
        <v/>
      </c>
      <c r="K407" s="210" t="str">
        <f t="shared" si="56"/>
        <v/>
      </c>
      <c r="N407" s="195"/>
    </row>
    <row r="408" spans="2:14" ht="15" customHeight="1">
      <c r="B408" s="194" t="str">
        <f t="shared" si="52"/>
        <v/>
      </c>
      <c r="C408" s="209" t="str">
        <f t="shared" si="53"/>
        <v/>
      </c>
      <c r="D408" s="195" t="str">
        <f t="shared" si="57"/>
        <v/>
      </c>
      <c r="E408" s="210" t="str">
        <f t="shared" si="51"/>
        <v/>
      </c>
      <c r="F408" s="210" t="str">
        <f t="shared" si="58"/>
        <v/>
      </c>
      <c r="G408" s="210" t="str">
        <f t="shared" si="59"/>
        <v/>
      </c>
      <c r="H408" s="210" t="str">
        <f t="shared" si="54"/>
        <v/>
      </c>
      <c r="I408" s="210" t="str">
        <f t="shared" si="55"/>
        <v/>
      </c>
      <c r="J408" s="210" t="str">
        <f t="shared" si="60"/>
        <v/>
      </c>
      <c r="K408" s="210" t="str">
        <f t="shared" si="56"/>
        <v/>
      </c>
      <c r="N408" s="195"/>
    </row>
    <row r="409" spans="2:14" ht="15" customHeight="1">
      <c r="B409" s="194" t="str">
        <f t="shared" si="52"/>
        <v/>
      </c>
      <c r="C409" s="209" t="str">
        <f t="shared" si="53"/>
        <v/>
      </c>
      <c r="D409" s="195" t="str">
        <f t="shared" si="57"/>
        <v/>
      </c>
      <c r="E409" s="210" t="str">
        <f t="shared" si="51"/>
        <v/>
      </c>
      <c r="F409" s="210" t="str">
        <f t="shared" si="58"/>
        <v/>
      </c>
      <c r="G409" s="210" t="str">
        <f t="shared" si="59"/>
        <v/>
      </c>
      <c r="H409" s="210" t="str">
        <f t="shared" si="54"/>
        <v/>
      </c>
      <c r="I409" s="210" t="str">
        <f t="shared" si="55"/>
        <v/>
      </c>
      <c r="J409" s="210" t="str">
        <f t="shared" si="60"/>
        <v/>
      </c>
      <c r="K409" s="210" t="str">
        <f t="shared" si="56"/>
        <v/>
      </c>
      <c r="N409" s="195"/>
    </row>
    <row r="410" spans="2:14" ht="15" customHeight="1">
      <c r="B410" s="194" t="str">
        <f t="shared" si="52"/>
        <v/>
      </c>
      <c r="C410" s="209" t="str">
        <f t="shared" si="53"/>
        <v/>
      </c>
      <c r="D410" s="195" t="str">
        <f t="shared" si="57"/>
        <v/>
      </c>
      <c r="E410" s="210" t="str">
        <f t="shared" si="51"/>
        <v/>
      </c>
      <c r="F410" s="210" t="str">
        <f t="shared" si="58"/>
        <v/>
      </c>
      <c r="G410" s="210" t="str">
        <f t="shared" si="59"/>
        <v/>
      </c>
      <c r="H410" s="210" t="str">
        <f t="shared" si="54"/>
        <v/>
      </c>
      <c r="I410" s="210" t="str">
        <f t="shared" si="55"/>
        <v/>
      </c>
      <c r="J410" s="210" t="str">
        <f t="shared" si="60"/>
        <v/>
      </c>
      <c r="K410" s="210" t="str">
        <f t="shared" si="56"/>
        <v/>
      </c>
      <c r="N410" s="195"/>
    </row>
    <row r="411" spans="2:14" ht="15" customHeight="1">
      <c r="B411" s="194" t="str">
        <f t="shared" si="52"/>
        <v/>
      </c>
      <c r="C411" s="209" t="str">
        <f t="shared" si="53"/>
        <v/>
      </c>
      <c r="D411" s="195" t="str">
        <f t="shared" si="57"/>
        <v/>
      </c>
      <c r="E411" s="210" t="str">
        <f t="shared" si="51"/>
        <v/>
      </c>
      <c r="F411" s="210" t="str">
        <f t="shared" si="58"/>
        <v/>
      </c>
      <c r="G411" s="210" t="str">
        <f t="shared" si="59"/>
        <v/>
      </c>
      <c r="H411" s="210" t="str">
        <f t="shared" si="54"/>
        <v/>
      </c>
      <c r="I411" s="210" t="str">
        <f t="shared" si="55"/>
        <v/>
      </c>
      <c r="J411" s="210" t="str">
        <f t="shared" si="60"/>
        <v/>
      </c>
      <c r="K411" s="210" t="str">
        <f t="shared" si="56"/>
        <v/>
      </c>
      <c r="N411" s="195"/>
    </row>
    <row r="412" spans="2:14" ht="15" customHeight="1">
      <c r="B412" s="194" t="str">
        <f t="shared" si="52"/>
        <v/>
      </c>
      <c r="C412" s="209" t="str">
        <f t="shared" si="53"/>
        <v/>
      </c>
      <c r="D412" s="195" t="str">
        <f t="shared" si="57"/>
        <v/>
      </c>
      <c r="E412" s="210" t="str">
        <f t="shared" si="51"/>
        <v/>
      </c>
      <c r="F412" s="210" t="str">
        <f t="shared" si="58"/>
        <v/>
      </c>
      <c r="G412" s="210" t="str">
        <f t="shared" si="59"/>
        <v/>
      </c>
      <c r="H412" s="210" t="str">
        <f t="shared" si="54"/>
        <v/>
      </c>
      <c r="I412" s="210" t="str">
        <f t="shared" si="55"/>
        <v/>
      </c>
      <c r="J412" s="210" t="str">
        <f t="shared" si="60"/>
        <v/>
      </c>
      <c r="K412" s="210" t="str">
        <f t="shared" si="56"/>
        <v/>
      </c>
      <c r="N412" s="195"/>
    </row>
    <row r="413" spans="2:14" ht="15" customHeight="1">
      <c r="B413" s="194" t="str">
        <f t="shared" si="52"/>
        <v/>
      </c>
      <c r="C413" s="209" t="str">
        <f t="shared" si="53"/>
        <v/>
      </c>
      <c r="D413" s="195" t="str">
        <f t="shared" si="57"/>
        <v/>
      </c>
      <c r="E413" s="210" t="str">
        <f t="shared" si="51"/>
        <v/>
      </c>
      <c r="F413" s="210" t="str">
        <f t="shared" si="58"/>
        <v/>
      </c>
      <c r="G413" s="210" t="str">
        <f t="shared" si="59"/>
        <v/>
      </c>
      <c r="H413" s="210" t="str">
        <f t="shared" si="54"/>
        <v/>
      </c>
      <c r="I413" s="210" t="str">
        <f t="shared" si="55"/>
        <v/>
      </c>
      <c r="J413" s="210" t="str">
        <f t="shared" si="60"/>
        <v/>
      </c>
      <c r="K413" s="210" t="str">
        <f t="shared" si="56"/>
        <v/>
      </c>
      <c r="N413" s="195"/>
    </row>
    <row r="414" spans="2:14" ht="15" customHeight="1">
      <c r="B414" s="194" t="str">
        <f t="shared" si="52"/>
        <v/>
      </c>
      <c r="C414" s="209" t="str">
        <f t="shared" si="53"/>
        <v/>
      </c>
      <c r="D414" s="195" t="str">
        <f t="shared" si="57"/>
        <v/>
      </c>
      <c r="E414" s="210" t="str">
        <f t="shared" si="51"/>
        <v/>
      </c>
      <c r="F414" s="210" t="str">
        <f t="shared" si="58"/>
        <v/>
      </c>
      <c r="G414" s="210" t="str">
        <f t="shared" si="59"/>
        <v/>
      </c>
      <c r="H414" s="210" t="str">
        <f t="shared" si="54"/>
        <v/>
      </c>
      <c r="I414" s="210" t="str">
        <f t="shared" si="55"/>
        <v/>
      </c>
      <c r="J414" s="210" t="str">
        <f t="shared" si="60"/>
        <v/>
      </c>
      <c r="K414" s="210" t="str">
        <f t="shared" si="56"/>
        <v/>
      </c>
      <c r="N414" s="195"/>
    </row>
    <row r="415" spans="2:14" ht="15" customHeight="1">
      <c r="B415" s="194" t="str">
        <f t="shared" si="52"/>
        <v/>
      </c>
      <c r="C415" s="209" t="str">
        <f t="shared" si="53"/>
        <v/>
      </c>
      <c r="D415" s="195" t="str">
        <f t="shared" si="57"/>
        <v/>
      </c>
      <c r="E415" s="210" t="str">
        <f t="shared" ref="E415:E478" si="61">IF(D415&lt;&gt;"",F415+H415,"")</f>
        <v/>
      </c>
      <c r="F415" s="210" t="str">
        <f t="shared" si="58"/>
        <v/>
      </c>
      <c r="G415" s="210" t="str">
        <f t="shared" si="59"/>
        <v/>
      </c>
      <c r="H415" s="210" t="str">
        <f t="shared" si="54"/>
        <v/>
      </c>
      <c r="I415" s="210" t="str">
        <f t="shared" si="55"/>
        <v/>
      </c>
      <c r="J415" s="210" t="str">
        <f t="shared" si="60"/>
        <v/>
      </c>
      <c r="K415" s="210" t="str">
        <f t="shared" si="56"/>
        <v/>
      </c>
      <c r="N415" s="195"/>
    </row>
    <row r="416" spans="2:14" ht="15" customHeight="1">
      <c r="B416" s="194" t="str">
        <f t="shared" ref="B416:B479" si="62">IF(AND(D416&lt;&gt;"",OR($B$18=2,$B$18=3),B415&lt;$E$21),"D",D416)</f>
        <v/>
      </c>
      <c r="C416" s="209" t="str">
        <f t="shared" ref="C416:C479" si="63">IF(D416&lt;&gt;"",DATE(YEAR(C415),MONTH(C415)+1,DAY(C415)),"")</f>
        <v/>
      </c>
      <c r="D416" s="195" t="str">
        <f t="shared" si="57"/>
        <v/>
      </c>
      <c r="E416" s="210" t="str">
        <f t="shared" si="61"/>
        <v/>
      </c>
      <c r="F416" s="210" t="str">
        <f t="shared" si="58"/>
        <v/>
      </c>
      <c r="G416" s="210" t="str">
        <f t="shared" si="59"/>
        <v/>
      </c>
      <c r="H416" s="210" t="str">
        <f t="shared" ref="H416:H479" si="64">IF(D416&lt;&gt;"",$E$7*$E$13/100/12,"")</f>
        <v/>
      </c>
      <c r="I416" s="210" t="str">
        <f t="shared" ref="I416:I479" si="65">IF(AND(D416&lt;&gt;"",B416=D416),F416-G416,IF(AND(D416&lt;&gt;"",B416="D"),0,""))</f>
        <v/>
      </c>
      <c r="J416" s="210" t="str">
        <f t="shared" si="60"/>
        <v/>
      </c>
      <c r="K416" s="210" t="str">
        <f t="shared" ref="K416:K479" si="66">IF(D416&lt;&gt;"",K415+G416,"")</f>
        <v/>
      </c>
      <c r="N416" s="195"/>
    </row>
    <row r="417" spans="2:14" ht="15" customHeight="1">
      <c r="B417" s="194" t="str">
        <f t="shared" si="62"/>
        <v/>
      </c>
      <c r="C417" s="209" t="str">
        <f t="shared" si="63"/>
        <v/>
      </c>
      <c r="D417" s="195" t="str">
        <f t="shared" ref="D417:D480" si="67">IF(AND(D416&gt;0,D416&lt;$E$9),D416+1,"")</f>
        <v/>
      </c>
      <c r="E417" s="210" t="str">
        <f t="shared" si="61"/>
        <v/>
      </c>
      <c r="F417" s="210" t="str">
        <f t="shared" ref="F417:F480" si="68">IF(AND(D417&lt;&gt;"",B417=D417,$B$18=1),($E$7*$E$11/100)/(12*(1-POWER(1+(($E$11/100)/12),-$E$9))),IF(AND(D417&lt;&gt;"",B417=D417,$B$18=2),($E$7*$E$11/100)/(12*(1-POWER(1+(($E$11/100)/12),-$E$9+$E$21))),IF(AND(D417&lt;&gt;"",B417="D",$B$18=2),G417,IF(AND(D417&lt;&gt;"",B417="D",$B$18=3),0,IF(AND(D417&lt;&gt;"",B417=D417,B416="D",$B$18=3),(J416*$E$11/100)/(12*(1-POWER(1+(($E$11/100)/12),-$E$9+$E$21))),IF(AND(D417&lt;&gt;"",B417=D417,B416&lt;&gt;"D",$B$18=3),F416,""))))))</f>
        <v/>
      </c>
      <c r="G417" s="210" t="str">
        <f t="shared" ref="G417:G480" si="69">IF(D417&lt;&gt;"",J416*$E$11/100/12,"")</f>
        <v/>
      </c>
      <c r="H417" s="210" t="str">
        <f t="shared" si="64"/>
        <v/>
      </c>
      <c r="I417" s="210" t="str">
        <f t="shared" si="65"/>
        <v/>
      </c>
      <c r="J417" s="210" t="str">
        <f t="shared" ref="J417:J480" si="70">IF(OR(AND(D417&lt;&gt;"",B417=D417),AND(D417&lt;&gt;"",B417="D",$B$18=2)),J416-F417+G417,IF(AND(D417&lt;&gt;"",B417="D",$B$18=3),J416+G417,""))</f>
        <v/>
      </c>
      <c r="K417" s="210" t="str">
        <f t="shared" si="66"/>
        <v/>
      </c>
      <c r="N417" s="195"/>
    </row>
    <row r="418" spans="2:14" ht="15" customHeight="1">
      <c r="B418" s="194" t="str">
        <f t="shared" si="62"/>
        <v/>
      </c>
      <c r="C418" s="209" t="str">
        <f t="shared" si="63"/>
        <v/>
      </c>
      <c r="D418" s="195" t="str">
        <f t="shared" si="67"/>
        <v/>
      </c>
      <c r="E418" s="210" t="str">
        <f t="shared" si="61"/>
        <v/>
      </c>
      <c r="F418" s="210" t="str">
        <f t="shared" si="68"/>
        <v/>
      </c>
      <c r="G418" s="210" t="str">
        <f t="shared" si="69"/>
        <v/>
      </c>
      <c r="H418" s="210" t="str">
        <f t="shared" si="64"/>
        <v/>
      </c>
      <c r="I418" s="210" t="str">
        <f t="shared" si="65"/>
        <v/>
      </c>
      <c r="J418" s="210" t="str">
        <f t="shared" si="70"/>
        <v/>
      </c>
      <c r="K418" s="210" t="str">
        <f t="shared" si="66"/>
        <v/>
      </c>
      <c r="N418" s="195"/>
    </row>
    <row r="419" spans="2:14" ht="15" customHeight="1">
      <c r="B419" s="194" t="str">
        <f t="shared" si="62"/>
        <v/>
      </c>
      <c r="C419" s="209" t="str">
        <f t="shared" si="63"/>
        <v/>
      </c>
      <c r="D419" s="195" t="str">
        <f t="shared" si="67"/>
        <v/>
      </c>
      <c r="E419" s="210" t="str">
        <f t="shared" si="61"/>
        <v/>
      </c>
      <c r="F419" s="210" t="str">
        <f t="shared" si="68"/>
        <v/>
      </c>
      <c r="G419" s="210" t="str">
        <f t="shared" si="69"/>
        <v/>
      </c>
      <c r="H419" s="210" t="str">
        <f t="shared" si="64"/>
        <v/>
      </c>
      <c r="I419" s="210" t="str">
        <f t="shared" si="65"/>
        <v/>
      </c>
      <c r="J419" s="210" t="str">
        <f t="shared" si="70"/>
        <v/>
      </c>
      <c r="K419" s="210" t="str">
        <f t="shared" si="66"/>
        <v/>
      </c>
      <c r="N419" s="195"/>
    </row>
    <row r="420" spans="2:14" ht="15" customHeight="1">
      <c r="B420" s="194" t="str">
        <f t="shared" si="62"/>
        <v/>
      </c>
      <c r="C420" s="209" t="str">
        <f t="shared" si="63"/>
        <v/>
      </c>
      <c r="D420" s="195" t="str">
        <f t="shared" si="67"/>
        <v/>
      </c>
      <c r="E420" s="210" t="str">
        <f t="shared" si="61"/>
        <v/>
      </c>
      <c r="F420" s="210" t="str">
        <f t="shared" si="68"/>
        <v/>
      </c>
      <c r="G420" s="210" t="str">
        <f t="shared" si="69"/>
        <v/>
      </c>
      <c r="H420" s="210" t="str">
        <f t="shared" si="64"/>
        <v/>
      </c>
      <c r="I420" s="210" t="str">
        <f t="shared" si="65"/>
        <v/>
      </c>
      <c r="J420" s="210" t="str">
        <f t="shared" si="70"/>
        <v/>
      </c>
      <c r="K420" s="210" t="str">
        <f t="shared" si="66"/>
        <v/>
      </c>
      <c r="N420" s="195"/>
    </row>
    <row r="421" spans="2:14" ht="15" customHeight="1">
      <c r="B421" s="194" t="str">
        <f t="shared" si="62"/>
        <v/>
      </c>
      <c r="C421" s="209" t="str">
        <f t="shared" si="63"/>
        <v/>
      </c>
      <c r="D421" s="195" t="str">
        <f t="shared" si="67"/>
        <v/>
      </c>
      <c r="E421" s="210" t="str">
        <f t="shared" si="61"/>
        <v/>
      </c>
      <c r="F421" s="210" t="str">
        <f t="shared" si="68"/>
        <v/>
      </c>
      <c r="G421" s="210" t="str">
        <f t="shared" si="69"/>
        <v/>
      </c>
      <c r="H421" s="210" t="str">
        <f t="shared" si="64"/>
        <v/>
      </c>
      <c r="I421" s="210" t="str">
        <f t="shared" si="65"/>
        <v/>
      </c>
      <c r="J421" s="210" t="str">
        <f t="shared" si="70"/>
        <v/>
      </c>
      <c r="K421" s="210" t="str">
        <f t="shared" si="66"/>
        <v/>
      </c>
      <c r="N421" s="195"/>
    </row>
    <row r="422" spans="2:14" ht="15" customHeight="1">
      <c r="B422" s="194" t="str">
        <f t="shared" si="62"/>
        <v/>
      </c>
      <c r="C422" s="209" t="str">
        <f t="shared" si="63"/>
        <v/>
      </c>
      <c r="D422" s="195" t="str">
        <f t="shared" si="67"/>
        <v/>
      </c>
      <c r="E422" s="210" t="str">
        <f t="shared" si="61"/>
        <v/>
      </c>
      <c r="F422" s="210" t="str">
        <f t="shared" si="68"/>
        <v/>
      </c>
      <c r="G422" s="210" t="str">
        <f t="shared" si="69"/>
        <v/>
      </c>
      <c r="H422" s="210" t="str">
        <f t="shared" si="64"/>
        <v/>
      </c>
      <c r="I422" s="210" t="str">
        <f t="shared" si="65"/>
        <v/>
      </c>
      <c r="J422" s="210" t="str">
        <f t="shared" si="70"/>
        <v/>
      </c>
      <c r="K422" s="210" t="str">
        <f t="shared" si="66"/>
        <v/>
      </c>
      <c r="N422" s="195"/>
    </row>
    <row r="423" spans="2:14" ht="15" customHeight="1">
      <c r="B423" s="194" t="str">
        <f t="shared" si="62"/>
        <v/>
      </c>
      <c r="C423" s="209" t="str">
        <f t="shared" si="63"/>
        <v/>
      </c>
      <c r="D423" s="195" t="str">
        <f t="shared" si="67"/>
        <v/>
      </c>
      <c r="E423" s="210" t="str">
        <f t="shared" si="61"/>
        <v/>
      </c>
      <c r="F423" s="210" t="str">
        <f t="shared" si="68"/>
        <v/>
      </c>
      <c r="G423" s="210" t="str">
        <f t="shared" si="69"/>
        <v/>
      </c>
      <c r="H423" s="210" t="str">
        <f t="shared" si="64"/>
        <v/>
      </c>
      <c r="I423" s="210" t="str">
        <f t="shared" si="65"/>
        <v/>
      </c>
      <c r="J423" s="210" t="str">
        <f t="shared" si="70"/>
        <v/>
      </c>
      <c r="K423" s="210" t="str">
        <f t="shared" si="66"/>
        <v/>
      </c>
      <c r="N423" s="195"/>
    </row>
    <row r="424" spans="2:14" ht="15" customHeight="1">
      <c r="B424" s="194" t="str">
        <f t="shared" si="62"/>
        <v/>
      </c>
      <c r="C424" s="209" t="str">
        <f t="shared" si="63"/>
        <v/>
      </c>
      <c r="D424" s="195" t="str">
        <f t="shared" si="67"/>
        <v/>
      </c>
      <c r="E424" s="210" t="str">
        <f t="shared" si="61"/>
        <v/>
      </c>
      <c r="F424" s="210" t="str">
        <f t="shared" si="68"/>
        <v/>
      </c>
      <c r="G424" s="210" t="str">
        <f t="shared" si="69"/>
        <v/>
      </c>
      <c r="H424" s="210" t="str">
        <f t="shared" si="64"/>
        <v/>
      </c>
      <c r="I424" s="210" t="str">
        <f t="shared" si="65"/>
        <v/>
      </c>
      <c r="J424" s="210" t="str">
        <f t="shared" si="70"/>
        <v/>
      </c>
      <c r="K424" s="210" t="str">
        <f t="shared" si="66"/>
        <v/>
      </c>
      <c r="N424" s="195"/>
    </row>
    <row r="425" spans="2:14" ht="15" customHeight="1">
      <c r="B425" s="194" t="str">
        <f t="shared" si="62"/>
        <v/>
      </c>
      <c r="C425" s="209" t="str">
        <f t="shared" si="63"/>
        <v/>
      </c>
      <c r="D425" s="195" t="str">
        <f t="shared" si="67"/>
        <v/>
      </c>
      <c r="E425" s="210" t="str">
        <f t="shared" si="61"/>
        <v/>
      </c>
      <c r="F425" s="210" t="str">
        <f t="shared" si="68"/>
        <v/>
      </c>
      <c r="G425" s="210" t="str">
        <f t="shared" si="69"/>
        <v/>
      </c>
      <c r="H425" s="210" t="str">
        <f t="shared" si="64"/>
        <v/>
      </c>
      <c r="I425" s="210" t="str">
        <f t="shared" si="65"/>
        <v/>
      </c>
      <c r="J425" s="210" t="str">
        <f t="shared" si="70"/>
        <v/>
      </c>
      <c r="K425" s="210" t="str">
        <f t="shared" si="66"/>
        <v/>
      </c>
      <c r="N425" s="195"/>
    </row>
    <row r="426" spans="2:14" ht="15" customHeight="1">
      <c r="B426" s="194" t="str">
        <f t="shared" si="62"/>
        <v/>
      </c>
      <c r="C426" s="209" t="str">
        <f t="shared" si="63"/>
        <v/>
      </c>
      <c r="D426" s="195" t="str">
        <f t="shared" si="67"/>
        <v/>
      </c>
      <c r="E426" s="210" t="str">
        <f t="shared" si="61"/>
        <v/>
      </c>
      <c r="F426" s="210" t="str">
        <f t="shared" si="68"/>
        <v/>
      </c>
      <c r="G426" s="210" t="str">
        <f t="shared" si="69"/>
        <v/>
      </c>
      <c r="H426" s="210" t="str">
        <f t="shared" si="64"/>
        <v/>
      </c>
      <c r="I426" s="210" t="str">
        <f t="shared" si="65"/>
        <v/>
      </c>
      <c r="J426" s="210" t="str">
        <f t="shared" si="70"/>
        <v/>
      </c>
      <c r="K426" s="210" t="str">
        <f t="shared" si="66"/>
        <v/>
      </c>
      <c r="N426" s="195"/>
    </row>
    <row r="427" spans="2:14" ht="15" customHeight="1">
      <c r="B427" s="194" t="str">
        <f t="shared" si="62"/>
        <v/>
      </c>
      <c r="C427" s="209" t="str">
        <f t="shared" si="63"/>
        <v/>
      </c>
      <c r="D427" s="195" t="str">
        <f t="shared" si="67"/>
        <v/>
      </c>
      <c r="E427" s="210" t="str">
        <f t="shared" si="61"/>
        <v/>
      </c>
      <c r="F427" s="210" t="str">
        <f t="shared" si="68"/>
        <v/>
      </c>
      <c r="G427" s="210" t="str">
        <f t="shared" si="69"/>
        <v/>
      </c>
      <c r="H427" s="210" t="str">
        <f t="shared" si="64"/>
        <v/>
      </c>
      <c r="I427" s="210" t="str">
        <f t="shared" si="65"/>
        <v/>
      </c>
      <c r="J427" s="210" t="str">
        <f t="shared" si="70"/>
        <v/>
      </c>
      <c r="K427" s="210" t="str">
        <f t="shared" si="66"/>
        <v/>
      </c>
      <c r="N427" s="195"/>
    </row>
    <row r="428" spans="2:14" ht="15" customHeight="1">
      <c r="B428" s="194" t="str">
        <f t="shared" si="62"/>
        <v/>
      </c>
      <c r="C428" s="209" t="str">
        <f t="shared" si="63"/>
        <v/>
      </c>
      <c r="D428" s="195" t="str">
        <f t="shared" si="67"/>
        <v/>
      </c>
      <c r="E428" s="210" t="str">
        <f t="shared" si="61"/>
        <v/>
      </c>
      <c r="F428" s="210" t="str">
        <f t="shared" si="68"/>
        <v/>
      </c>
      <c r="G428" s="210" t="str">
        <f t="shared" si="69"/>
        <v/>
      </c>
      <c r="H428" s="210" t="str">
        <f t="shared" si="64"/>
        <v/>
      </c>
      <c r="I428" s="210" t="str">
        <f t="shared" si="65"/>
        <v/>
      </c>
      <c r="J428" s="210" t="str">
        <f t="shared" si="70"/>
        <v/>
      </c>
      <c r="K428" s="210" t="str">
        <f t="shared" si="66"/>
        <v/>
      </c>
      <c r="N428" s="195"/>
    </row>
    <row r="429" spans="2:14" ht="15" customHeight="1">
      <c r="B429" s="194" t="str">
        <f t="shared" si="62"/>
        <v/>
      </c>
      <c r="C429" s="209" t="str">
        <f t="shared" si="63"/>
        <v/>
      </c>
      <c r="D429" s="195" t="str">
        <f t="shared" si="67"/>
        <v/>
      </c>
      <c r="E429" s="210" t="str">
        <f t="shared" si="61"/>
        <v/>
      </c>
      <c r="F429" s="210" t="str">
        <f t="shared" si="68"/>
        <v/>
      </c>
      <c r="G429" s="210" t="str">
        <f t="shared" si="69"/>
        <v/>
      </c>
      <c r="H429" s="210" t="str">
        <f t="shared" si="64"/>
        <v/>
      </c>
      <c r="I429" s="210" t="str">
        <f t="shared" si="65"/>
        <v/>
      </c>
      <c r="J429" s="210" t="str">
        <f t="shared" si="70"/>
        <v/>
      </c>
      <c r="K429" s="210" t="str">
        <f t="shared" si="66"/>
        <v/>
      </c>
      <c r="N429" s="195"/>
    </row>
    <row r="430" spans="2:14" ht="15" customHeight="1">
      <c r="B430" s="194" t="str">
        <f t="shared" si="62"/>
        <v/>
      </c>
      <c r="C430" s="209" t="str">
        <f t="shared" si="63"/>
        <v/>
      </c>
      <c r="D430" s="195" t="str">
        <f t="shared" si="67"/>
        <v/>
      </c>
      <c r="E430" s="210" t="str">
        <f t="shared" si="61"/>
        <v/>
      </c>
      <c r="F430" s="210" t="str">
        <f t="shared" si="68"/>
        <v/>
      </c>
      <c r="G430" s="210" t="str">
        <f t="shared" si="69"/>
        <v/>
      </c>
      <c r="H430" s="210" t="str">
        <f t="shared" si="64"/>
        <v/>
      </c>
      <c r="I430" s="210" t="str">
        <f t="shared" si="65"/>
        <v/>
      </c>
      <c r="J430" s="210" t="str">
        <f t="shared" si="70"/>
        <v/>
      </c>
      <c r="K430" s="210" t="str">
        <f t="shared" si="66"/>
        <v/>
      </c>
      <c r="N430" s="195"/>
    </row>
    <row r="431" spans="2:14" ht="15" customHeight="1">
      <c r="B431" s="194" t="str">
        <f t="shared" si="62"/>
        <v/>
      </c>
      <c r="C431" s="209" t="str">
        <f t="shared" si="63"/>
        <v/>
      </c>
      <c r="D431" s="195" t="str">
        <f t="shared" si="67"/>
        <v/>
      </c>
      <c r="E431" s="210" t="str">
        <f t="shared" si="61"/>
        <v/>
      </c>
      <c r="F431" s="210" t="str">
        <f t="shared" si="68"/>
        <v/>
      </c>
      <c r="G431" s="210" t="str">
        <f t="shared" si="69"/>
        <v/>
      </c>
      <c r="H431" s="210" t="str">
        <f t="shared" si="64"/>
        <v/>
      </c>
      <c r="I431" s="210" t="str">
        <f t="shared" si="65"/>
        <v/>
      </c>
      <c r="J431" s="210" t="str">
        <f t="shared" si="70"/>
        <v/>
      </c>
      <c r="K431" s="210" t="str">
        <f t="shared" si="66"/>
        <v/>
      </c>
      <c r="N431" s="195"/>
    </row>
    <row r="432" spans="2:14" ht="15" customHeight="1">
      <c r="B432" s="194" t="str">
        <f t="shared" si="62"/>
        <v/>
      </c>
      <c r="C432" s="209" t="str">
        <f t="shared" si="63"/>
        <v/>
      </c>
      <c r="D432" s="195" t="str">
        <f t="shared" si="67"/>
        <v/>
      </c>
      <c r="E432" s="210" t="str">
        <f t="shared" si="61"/>
        <v/>
      </c>
      <c r="F432" s="210" t="str">
        <f t="shared" si="68"/>
        <v/>
      </c>
      <c r="G432" s="210" t="str">
        <f t="shared" si="69"/>
        <v/>
      </c>
      <c r="H432" s="210" t="str">
        <f t="shared" si="64"/>
        <v/>
      </c>
      <c r="I432" s="210" t="str">
        <f t="shared" si="65"/>
        <v/>
      </c>
      <c r="J432" s="210" t="str">
        <f t="shared" si="70"/>
        <v/>
      </c>
      <c r="K432" s="210" t="str">
        <f t="shared" si="66"/>
        <v/>
      </c>
      <c r="N432" s="195"/>
    </row>
    <row r="433" spans="2:14" ht="15" customHeight="1">
      <c r="B433" s="194" t="str">
        <f t="shared" si="62"/>
        <v/>
      </c>
      <c r="C433" s="209" t="str">
        <f t="shared" si="63"/>
        <v/>
      </c>
      <c r="D433" s="195" t="str">
        <f t="shared" si="67"/>
        <v/>
      </c>
      <c r="E433" s="210" t="str">
        <f t="shared" si="61"/>
        <v/>
      </c>
      <c r="F433" s="210" t="str">
        <f t="shared" si="68"/>
        <v/>
      </c>
      <c r="G433" s="210" t="str">
        <f t="shared" si="69"/>
        <v/>
      </c>
      <c r="H433" s="210" t="str">
        <f t="shared" si="64"/>
        <v/>
      </c>
      <c r="I433" s="210" t="str">
        <f t="shared" si="65"/>
        <v/>
      </c>
      <c r="J433" s="210" t="str">
        <f t="shared" si="70"/>
        <v/>
      </c>
      <c r="K433" s="210" t="str">
        <f t="shared" si="66"/>
        <v/>
      </c>
      <c r="N433" s="195"/>
    </row>
    <row r="434" spans="2:14" ht="15" customHeight="1">
      <c r="B434" s="194" t="str">
        <f t="shared" si="62"/>
        <v/>
      </c>
      <c r="C434" s="209" t="str">
        <f t="shared" si="63"/>
        <v/>
      </c>
      <c r="D434" s="195" t="str">
        <f t="shared" si="67"/>
        <v/>
      </c>
      <c r="E434" s="210" t="str">
        <f t="shared" si="61"/>
        <v/>
      </c>
      <c r="F434" s="210" t="str">
        <f t="shared" si="68"/>
        <v/>
      </c>
      <c r="G434" s="210" t="str">
        <f t="shared" si="69"/>
        <v/>
      </c>
      <c r="H434" s="210" t="str">
        <f t="shared" si="64"/>
        <v/>
      </c>
      <c r="I434" s="210" t="str">
        <f t="shared" si="65"/>
        <v/>
      </c>
      <c r="J434" s="210" t="str">
        <f t="shared" si="70"/>
        <v/>
      </c>
      <c r="K434" s="210" t="str">
        <f t="shared" si="66"/>
        <v/>
      </c>
      <c r="N434" s="195"/>
    </row>
    <row r="435" spans="2:14" ht="15" customHeight="1">
      <c r="B435" s="194" t="str">
        <f t="shared" si="62"/>
        <v/>
      </c>
      <c r="C435" s="209" t="str">
        <f t="shared" si="63"/>
        <v/>
      </c>
      <c r="D435" s="195" t="str">
        <f t="shared" si="67"/>
        <v/>
      </c>
      <c r="E435" s="210" t="str">
        <f t="shared" si="61"/>
        <v/>
      </c>
      <c r="F435" s="210" t="str">
        <f t="shared" si="68"/>
        <v/>
      </c>
      <c r="G435" s="210" t="str">
        <f t="shared" si="69"/>
        <v/>
      </c>
      <c r="H435" s="210" t="str">
        <f t="shared" si="64"/>
        <v/>
      </c>
      <c r="I435" s="210" t="str">
        <f t="shared" si="65"/>
        <v/>
      </c>
      <c r="J435" s="210" t="str">
        <f t="shared" si="70"/>
        <v/>
      </c>
      <c r="K435" s="210" t="str">
        <f t="shared" si="66"/>
        <v/>
      </c>
      <c r="N435" s="195"/>
    </row>
    <row r="436" spans="2:14" ht="15" customHeight="1">
      <c r="B436" s="194" t="str">
        <f t="shared" si="62"/>
        <v/>
      </c>
      <c r="C436" s="209" t="str">
        <f t="shared" si="63"/>
        <v/>
      </c>
      <c r="D436" s="195" t="str">
        <f t="shared" si="67"/>
        <v/>
      </c>
      <c r="E436" s="210" t="str">
        <f t="shared" si="61"/>
        <v/>
      </c>
      <c r="F436" s="210" t="str">
        <f t="shared" si="68"/>
        <v/>
      </c>
      <c r="G436" s="210" t="str">
        <f t="shared" si="69"/>
        <v/>
      </c>
      <c r="H436" s="210" t="str">
        <f t="shared" si="64"/>
        <v/>
      </c>
      <c r="I436" s="210" t="str">
        <f t="shared" si="65"/>
        <v/>
      </c>
      <c r="J436" s="210" t="str">
        <f t="shared" si="70"/>
        <v/>
      </c>
      <c r="K436" s="210" t="str">
        <f t="shared" si="66"/>
        <v/>
      </c>
      <c r="N436" s="195"/>
    </row>
    <row r="437" spans="2:14" ht="15" customHeight="1">
      <c r="B437" s="194" t="str">
        <f t="shared" si="62"/>
        <v/>
      </c>
      <c r="C437" s="209" t="str">
        <f t="shared" si="63"/>
        <v/>
      </c>
      <c r="D437" s="195" t="str">
        <f t="shared" si="67"/>
        <v/>
      </c>
      <c r="E437" s="210" t="str">
        <f t="shared" si="61"/>
        <v/>
      </c>
      <c r="F437" s="210" t="str">
        <f t="shared" si="68"/>
        <v/>
      </c>
      <c r="G437" s="210" t="str">
        <f t="shared" si="69"/>
        <v/>
      </c>
      <c r="H437" s="210" t="str">
        <f t="shared" si="64"/>
        <v/>
      </c>
      <c r="I437" s="210" t="str">
        <f t="shared" si="65"/>
        <v/>
      </c>
      <c r="J437" s="210" t="str">
        <f t="shared" si="70"/>
        <v/>
      </c>
      <c r="K437" s="210" t="str">
        <f t="shared" si="66"/>
        <v/>
      </c>
      <c r="N437" s="195"/>
    </row>
    <row r="438" spans="2:14" ht="15" customHeight="1">
      <c r="B438" s="194" t="str">
        <f t="shared" si="62"/>
        <v/>
      </c>
      <c r="C438" s="209" t="str">
        <f t="shared" si="63"/>
        <v/>
      </c>
      <c r="D438" s="195" t="str">
        <f t="shared" si="67"/>
        <v/>
      </c>
      <c r="E438" s="210" t="str">
        <f t="shared" si="61"/>
        <v/>
      </c>
      <c r="F438" s="210" t="str">
        <f t="shared" si="68"/>
        <v/>
      </c>
      <c r="G438" s="210" t="str">
        <f t="shared" si="69"/>
        <v/>
      </c>
      <c r="H438" s="210" t="str">
        <f t="shared" si="64"/>
        <v/>
      </c>
      <c r="I438" s="210" t="str">
        <f t="shared" si="65"/>
        <v/>
      </c>
      <c r="J438" s="210" t="str">
        <f t="shared" si="70"/>
        <v/>
      </c>
      <c r="K438" s="210" t="str">
        <f t="shared" si="66"/>
        <v/>
      </c>
      <c r="N438" s="195"/>
    </row>
    <row r="439" spans="2:14" ht="15" customHeight="1">
      <c r="B439" s="194" t="str">
        <f t="shared" si="62"/>
        <v/>
      </c>
      <c r="C439" s="209" t="str">
        <f t="shared" si="63"/>
        <v/>
      </c>
      <c r="D439" s="195" t="str">
        <f t="shared" si="67"/>
        <v/>
      </c>
      <c r="E439" s="210" t="str">
        <f t="shared" si="61"/>
        <v/>
      </c>
      <c r="F439" s="210" t="str">
        <f t="shared" si="68"/>
        <v/>
      </c>
      <c r="G439" s="210" t="str">
        <f t="shared" si="69"/>
        <v/>
      </c>
      <c r="H439" s="210" t="str">
        <f t="shared" si="64"/>
        <v/>
      </c>
      <c r="I439" s="210" t="str">
        <f t="shared" si="65"/>
        <v/>
      </c>
      <c r="J439" s="210" t="str">
        <f t="shared" si="70"/>
        <v/>
      </c>
      <c r="K439" s="210" t="str">
        <f t="shared" si="66"/>
        <v/>
      </c>
      <c r="N439" s="195"/>
    </row>
    <row r="440" spans="2:14" ht="15" customHeight="1">
      <c r="B440" s="194" t="str">
        <f t="shared" si="62"/>
        <v/>
      </c>
      <c r="C440" s="209" t="str">
        <f t="shared" si="63"/>
        <v/>
      </c>
      <c r="D440" s="195" t="str">
        <f t="shared" si="67"/>
        <v/>
      </c>
      <c r="E440" s="210" t="str">
        <f t="shared" si="61"/>
        <v/>
      </c>
      <c r="F440" s="210" t="str">
        <f t="shared" si="68"/>
        <v/>
      </c>
      <c r="G440" s="210" t="str">
        <f t="shared" si="69"/>
        <v/>
      </c>
      <c r="H440" s="210" t="str">
        <f t="shared" si="64"/>
        <v/>
      </c>
      <c r="I440" s="210" t="str">
        <f t="shared" si="65"/>
        <v/>
      </c>
      <c r="J440" s="210" t="str">
        <f t="shared" si="70"/>
        <v/>
      </c>
      <c r="K440" s="210" t="str">
        <f t="shared" si="66"/>
        <v/>
      </c>
      <c r="N440" s="195"/>
    </row>
    <row r="441" spans="2:14" ht="15" customHeight="1">
      <c r="B441" s="194" t="str">
        <f t="shared" si="62"/>
        <v/>
      </c>
      <c r="C441" s="209" t="str">
        <f t="shared" si="63"/>
        <v/>
      </c>
      <c r="D441" s="195" t="str">
        <f t="shared" si="67"/>
        <v/>
      </c>
      <c r="E441" s="210" t="str">
        <f t="shared" si="61"/>
        <v/>
      </c>
      <c r="F441" s="210" t="str">
        <f t="shared" si="68"/>
        <v/>
      </c>
      <c r="G441" s="210" t="str">
        <f t="shared" si="69"/>
        <v/>
      </c>
      <c r="H441" s="210" t="str">
        <f t="shared" si="64"/>
        <v/>
      </c>
      <c r="I441" s="210" t="str">
        <f t="shared" si="65"/>
        <v/>
      </c>
      <c r="J441" s="210" t="str">
        <f t="shared" si="70"/>
        <v/>
      </c>
      <c r="K441" s="210" t="str">
        <f t="shared" si="66"/>
        <v/>
      </c>
      <c r="N441" s="195"/>
    </row>
    <row r="442" spans="2:14" ht="15" customHeight="1">
      <c r="B442" s="194" t="str">
        <f t="shared" si="62"/>
        <v/>
      </c>
      <c r="C442" s="209" t="str">
        <f t="shared" si="63"/>
        <v/>
      </c>
      <c r="D442" s="195" t="str">
        <f t="shared" si="67"/>
        <v/>
      </c>
      <c r="E442" s="210" t="str">
        <f t="shared" si="61"/>
        <v/>
      </c>
      <c r="F442" s="210" t="str">
        <f t="shared" si="68"/>
        <v/>
      </c>
      <c r="G442" s="210" t="str">
        <f t="shared" si="69"/>
        <v/>
      </c>
      <c r="H442" s="210" t="str">
        <f t="shared" si="64"/>
        <v/>
      </c>
      <c r="I442" s="210" t="str">
        <f t="shared" si="65"/>
        <v/>
      </c>
      <c r="J442" s="210" t="str">
        <f t="shared" si="70"/>
        <v/>
      </c>
      <c r="K442" s="210" t="str">
        <f t="shared" si="66"/>
        <v/>
      </c>
      <c r="N442" s="195"/>
    </row>
    <row r="443" spans="2:14" ht="15" customHeight="1">
      <c r="B443" s="194" t="str">
        <f t="shared" si="62"/>
        <v/>
      </c>
      <c r="C443" s="209" t="str">
        <f t="shared" si="63"/>
        <v/>
      </c>
      <c r="D443" s="195" t="str">
        <f t="shared" si="67"/>
        <v/>
      </c>
      <c r="E443" s="210" t="str">
        <f t="shared" si="61"/>
        <v/>
      </c>
      <c r="F443" s="210" t="str">
        <f t="shared" si="68"/>
        <v/>
      </c>
      <c r="G443" s="210" t="str">
        <f t="shared" si="69"/>
        <v/>
      </c>
      <c r="H443" s="210" t="str">
        <f t="shared" si="64"/>
        <v/>
      </c>
      <c r="I443" s="210" t="str">
        <f t="shared" si="65"/>
        <v/>
      </c>
      <c r="J443" s="210" t="str">
        <f t="shared" si="70"/>
        <v/>
      </c>
      <c r="K443" s="210" t="str">
        <f t="shared" si="66"/>
        <v/>
      </c>
      <c r="N443" s="195"/>
    </row>
    <row r="444" spans="2:14" ht="15" customHeight="1">
      <c r="B444" s="194" t="str">
        <f t="shared" si="62"/>
        <v/>
      </c>
      <c r="C444" s="209" t="str">
        <f t="shared" si="63"/>
        <v/>
      </c>
      <c r="D444" s="195" t="str">
        <f t="shared" si="67"/>
        <v/>
      </c>
      <c r="E444" s="210" t="str">
        <f t="shared" si="61"/>
        <v/>
      </c>
      <c r="F444" s="210" t="str">
        <f t="shared" si="68"/>
        <v/>
      </c>
      <c r="G444" s="210" t="str">
        <f t="shared" si="69"/>
        <v/>
      </c>
      <c r="H444" s="210" t="str">
        <f t="shared" si="64"/>
        <v/>
      </c>
      <c r="I444" s="210" t="str">
        <f t="shared" si="65"/>
        <v/>
      </c>
      <c r="J444" s="210" t="str">
        <f t="shared" si="70"/>
        <v/>
      </c>
      <c r="K444" s="210" t="str">
        <f t="shared" si="66"/>
        <v/>
      </c>
      <c r="N444" s="195"/>
    </row>
    <row r="445" spans="2:14" ht="15" customHeight="1">
      <c r="B445" s="194" t="str">
        <f t="shared" si="62"/>
        <v/>
      </c>
      <c r="C445" s="209" t="str">
        <f t="shared" si="63"/>
        <v/>
      </c>
      <c r="D445" s="195" t="str">
        <f t="shared" si="67"/>
        <v/>
      </c>
      <c r="E445" s="210" t="str">
        <f t="shared" si="61"/>
        <v/>
      </c>
      <c r="F445" s="210" t="str">
        <f t="shared" si="68"/>
        <v/>
      </c>
      <c r="G445" s="210" t="str">
        <f t="shared" si="69"/>
        <v/>
      </c>
      <c r="H445" s="210" t="str">
        <f t="shared" si="64"/>
        <v/>
      </c>
      <c r="I445" s="210" t="str">
        <f t="shared" si="65"/>
        <v/>
      </c>
      <c r="J445" s="210" t="str">
        <f t="shared" si="70"/>
        <v/>
      </c>
      <c r="K445" s="210" t="str">
        <f t="shared" si="66"/>
        <v/>
      </c>
      <c r="N445" s="195"/>
    </row>
    <row r="446" spans="2:14" ht="15" customHeight="1">
      <c r="B446" s="194" t="str">
        <f t="shared" si="62"/>
        <v/>
      </c>
      <c r="C446" s="209" t="str">
        <f t="shared" si="63"/>
        <v/>
      </c>
      <c r="D446" s="195" t="str">
        <f t="shared" si="67"/>
        <v/>
      </c>
      <c r="E446" s="210" t="str">
        <f t="shared" si="61"/>
        <v/>
      </c>
      <c r="F446" s="210" t="str">
        <f t="shared" si="68"/>
        <v/>
      </c>
      <c r="G446" s="210" t="str">
        <f t="shared" si="69"/>
        <v/>
      </c>
      <c r="H446" s="210" t="str">
        <f t="shared" si="64"/>
        <v/>
      </c>
      <c r="I446" s="210" t="str">
        <f t="shared" si="65"/>
        <v/>
      </c>
      <c r="J446" s="210" t="str">
        <f t="shared" si="70"/>
        <v/>
      </c>
      <c r="K446" s="210" t="str">
        <f t="shared" si="66"/>
        <v/>
      </c>
      <c r="N446" s="195"/>
    </row>
    <row r="447" spans="2:14" ht="15" customHeight="1">
      <c r="B447" s="194" t="str">
        <f t="shared" si="62"/>
        <v/>
      </c>
      <c r="C447" s="209" t="str">
        <f t="shared" si="63"/>
        <v/>
      </c>
      <c r="D447" s="195" t="str">
        <f t="shared" si="67"/>
        <v/>
      </c>
      <c r="E447" s="210" t="str">
        <f t="shared" si="61"/>
        <v/>
      </c>
      <c r="F447" s="210" t="str">
        <f t="shared" si="68"/>
        <v/>
      </c>
      <c r="G447" s="210" t="str">
        <f t="shared" si="69"/>
        <v/>
      </c>
      <c r="H447" s="210" t="str">
        <f t="shared" si="64"/>
        <v/>
      </c>
      <c r="I447" s="210" t="str">
        <f t="shared" si="65"/>
        <v/>
      </c>
      <c r="J447" s="210" t="str">
        <f t="shared" si="70"/>
        <v/>
      </c>
      <c r="K447" s="210" t="str">
        <f t="shared" si="66"/>
        <v/>
      </c>
      <c r="N447" s="195"/>
    </row>
    <row r="448" spans="2:14" ht="15" customHeight="1">
      <c r="B448" s="194" t="str">
        <f t="shared" si="62"/>
        <v/>
      </c>
      <c r="C448" s="209" t="str">
        <f t="shared" si="63"/>
        <v/>
      </c>
      <c r="D448" s="195" t="str">
        <f t="shared" si="67"/>
        <v/>
      </c>
      <c r="E448" s="210" t="str">
        <f t="shared" si="61"/>
        <v/>
      </c>
      <c r="F448" s="210" t="str">
        <f t="shared" si="68"/>
        <v/>
      </c>
      <c r="G448" s="210" t="str">
        <f t="shared" si="69"/>
        <v/>
      </c>
      <c r="H448" s="210" t="str">
        <f t="shared" si="64"/>
        <v/>
      </c>
      <c r="I448" s="210" t="str">
        <f t="shared" si="65"/>
        <v/>
      </c>
      <c r="J448" s="210" t="str">
        <f t="shared" si="70"/>
        <v/>
      </c>
      <c r="K448" s="210" t="str">
        <f t="shared" si="66"/>
        <v/>
      </c>
      <c r="N448" s="195"/>
    </row>
    <row r="449" spans="2:14" ht="15" customHeight="1">
      <c r="B449" s="194" t="str">
        <f t="shared" si="62"/>
        <v/>
      </c>
      <c r="C449" s="209" t="str">
        <f t="shared" si="63"/>
        <v/>
      </c>
      <c r="D449" s="195" t="str">
        <f t="shared" si="67"/>
        <v/>
      </c>
      <c r="E449" s="210" t="str">
        <f t="shared" si="61"/>
        <v/>
      </c>
      <c r="F449" s="210" t="str">
        <f t="shared" si="68"/>
        <v/>
      </c>
      <c r="G449" s="210" t="str">
        <f t="shared" si="69"/>
        <v/>
      </c>
      <c r="H449" s="210" t="str">
        <f t="shared" si="64"/>
        <v/>
      </c>
      <c r="I449" s="210" t="str">
        <f t="shared" si="65"/>
        <v/>
      </c>
      <c r="J449" s="210" t="str">
        <f t="shared" si="70"/>
        <v/>
      </c>
      <c r="K449" s="210" t="str">
        <f t="shared" si="66"/>
        <v/>
      </c>
      <c r="N449" s="195"/>
    </row>
    <row r="450" spans="2:14" ht="15" customHeight="1">
      <c r="B450" s="194" t="str">
        <f t="shared" si="62"/>
        <v/>
      </c>
      <c r="C450" s="209" t="str">
        <f t="shared" si="63"/>
        <v/>
      </c>
      <c r="D450" s="195" t="str">
        <f t="shared" si="67"/>
        <v/>
      </c>
      <c r="E450" s="210" t="str">
        <f t="shared" si="61"/>
        <v/>
      </c>
      <c r="F450" s="210" t="str">
        <f t="shared" si="68"/>
        <v/>
      </c>
      <c r="G450" s="210" t="str">
        <f t="shared" si="69"/>
        <v/>
      </c>
      <c r="H450" s="210" t="str">
        <f t="shared" si="64"/>
        <v/>
      </c>
      <c r="I450" s="210" t="str">
        <f t="shared" si="65"/>
        <v/>
      </c>
      <c r="J450" s="210" t="str">
        <f t="shared" si="70"/>
        <v/>
      </c>
      <c r="K450" s="210" t="str">
        <f t="shared" si="66"/>
        <v/>
      </c>
      <c r="N450" s="195"/>
    </row>
    <row r="451" spans="2:14" ht="15" customHeight="1">
      <c r="B451" s="194" t="str">
        <f t="shared" si="62"/>
        <v/>
      </c>
      <c r="C451" s="209" t="str">
        <f t="shared" si="63"/>
        <v/>
      </c>
      <c r="D451" s="195" t="str">
        <f t="shared" si="67"/>
        <v/>
      </c>
      <c r="E451" s="210" t="str">
        <f t="shared" si="61"/>
        <v/>
      </c>
      <c r="F451" s="210" t="str">
        <f t="shared" si="68"/>
        <v/>
      </c>
      <c r="G451" s="210" t="str">
        <f t="shared" si="69"/>
        <v/>
      </c>
      <c r="H451" s="210" t="str">
        <f t="shared" si="64"/>
        <v/>
      </c>
      <c r="I451" s="210" t="str">
        <f t="shared" si="65"/>
        <v/>
      </c>
      <c r="J451" s="210" t="str">
        <f t="shared" si="70"/>
        <v/>
      </c>
      <c r="K451" s="210" t="str">
        <f t="shared" si="66"/>
        <v/>
      </c>
      <c r="N451" s="195"/>
    </row>
    <row r="452" spans="2:14" ht="15" customHeight="1">
      <c r="B452" s="194" t="str">
        <f t="shared" si="62"/>
        <v/>
      </c>
      <c r="C452" s="209" t="str">
        <f t="shared" si="63"/>
        <v/>
      </c>
      <c r="D452" s="195" t="str">
        <f t="shared" si="67"/>
        <v/>
      </c>
      <c r="E452" s="210" t="str">
        <f t="shared" si="61"/>
        <v/>
      </c>
      <c r="F452" s="210" t="str">
        <f t="shared" si="68"/>
        <v/>
      </c>
      <c r="G452" s="210" t="str">
        <f t="shared" si="69"/>
        <v/>
      </c>
      <c r="H452" s="210" t="str">
        <f t="shared" si="64"/>
        <v/>
      </c>
      <c r="I452" s="210" t="str">
        <f t="shared" si="65"/>
        <v/>
      </c>
      <c r="J452" s="210" t="str">
        <f t="shared" si="70"/>
        <v/>
      </c>
      <c r="K452" s="210" t="str">
        <f t="shared" si="66"/>
        <v/>
      </c>
      <c r="N452" s="195"/>
    </row>
    <row r="453" spans="2:14" ht="15" customHeight="1">
      <c r="B453" s="194" t="str">
        <f t="shared" si="62"/>
        <v/>
      </c>
      <c r="C453" s="209" t="str">
        <f t="shared" si="63"/>
        <v/>
      </c>
      <c r="D453" s="195" t="str">
        <f t="shared" si="67"/>
        <v/>
      </c>
      <c r="E453" s="210" t="str">
        <f t="shared" si="61"/>
        <v/>
      </c>
      <c r="F453" s="210" t="str">
        <f t="shared" si="68"/>
        <v/>
      </c>
      <c r="G453" s="210" t="str">
        <f t="shared" si="69"/>
        <v/>
      </c>
      <c r="H453" s="210" t="str">
        <f t="shared" si="64"/>
        <v/>
      </c>
      <c r="I453" s="210" t="str">
        <f t="shared" si="65"/>
        <v/>
      </c>
      <c r="J453" s="210" t="str">
        <f t="shared" si="70"/>
        <v/>
      </c>
      <c r="K453" s="210" t="str">
        <f t="shared" si="66"/>
        <v/>
      </c>
      <c r="N453" s="195"/>
    </row>
    <row r="454" spans="2:14" ht="15" customHeight="1">
      <c r="B454" s="194" t="str">
        <f t="shared" si="62"/>
        <v/>
      </c>
      <c r="C454" s="209" t="str">
        <f t="shared" si="63"/>
        <v/>
      </c>
      <c r="D454" s="195" t="str">
        <f t="shared" si="67"/>
        <v/>
      </c>
      <c r="E454" s="210" t="str">
        <f t="shared" si="61"/>
        <v/>
      </c>
      <c r="F454" s="210" t="str">
        <f t="shared" si="68"/>
        <v/>
      </c>
      <c r="G454" s="210" t="str">
        <f t="shared" si="69"/>
        <v/>
      </c>
      <c r="H454" s="210" t="str">
        <f t="shared" si="64"/>
        <v/>
      </c>
      <c r="I454" s="210" t="str">
        <f t="shared" si="65"/>
        <v/>
      </c>
      <c r="J454" s="210" t="str">
        <f t="shared" si="70"/>
        <v/>
      </c>
      <c r="K454" s="210" t="str">
        <f t="shared" si="66"/>
        <v/>
      </c>
      <c r="N454" s="195"/>
    </row>
    <row r="455" spans="2:14" ht="15" customHeight="1">
      <c r="B455" s="194" t="str">
        <f t="shared" si="62"/>
        <v/>
      </c>
      <c r="C455" s="209" t="str">
        <f t="shared" si="63"/>
        <v/>
      </c>
      <c r="D455" s="195" t="str">
        <f t="shared" si="67"/>
        <v/>
      </c>
      <c r="E455" s="210" t="str">
        <f t="shared" si="61"/>
        <v/>
      </c>
      <c r="F455" s="210" t="str">
        <f t="shared" si="68"/>
        <v/>
      </c>
      <c r="G455" s="210" t="str">
        <f t="shared" si="69"/>
        <v/>
      </c>
      <c r="H455" s="210" t="str">
        <f t="shared" si="64"/>
        <v/>
      </c>
      <c r="I455" s="210" t="str">
        <f t="shared" si="65"/>
        <v/>
      </c>
      <c r="J455" s="210" t="str">
        <f t="shared" si="70"/>
        <v/>
      </c>
      <c r="K455" s="210" t="str">
        <f t="shared" si="66"/>
        <v/>
      </c>
      <c r="N455" s="195"/>
    </row>
    <row r="456" spans="2:14" ht="15" customHeight="1">
      <c r="B456" s="194" t="str">
        <f t="shared" si="62"/>
        <v/>
      </c>
      <c r="C456" s="209" t="str">
        <f t="shared" si="63"/>
        <v/>
      </c>
      <c r="D456" s="195" t="str">
        <f t="shared" si="67"/>
        <v/>
      </c>
      <c r="E456" s="210" t="str">
        <f t="shared" si="61"/>
        <v/>
      </c>
      <c r="F456" s="210" t="str">
        <f t="shared" si="68"/>
        <v/>
      </c>
      <c r="G456" s="210" t="str">
        <f t="shared" si="69"/>
        <v/>
      </c>
      <c r="H456" s="210" t="str">
        <f t="shared" si="64"/>
        <v/>
      </c>
      <c r="I456" s="210" t="str">
        <f t="shared" si="65"/>
        <v/>
      </c>
      <c r="J456" s="210" t="str">
        <f t="shared" si="70"/>
        <v/>
      </c>
      <c r="K456" s="210" t="str">
        <f t="shared" si="66"/>
        <v/>
      </c>
      <c r="N456" s="195"/>
    </row>
    <row r="457" spans="2:14" ht="15" customHeight="1">
      <c r="B457" s="194" t="str">
        <f t="shared" si="62"/>
        <v/>
      </c>
      <c r="C457" s="209" t="str">
        <f t="shared" si="63"/>
        <v/>
      </c>
      <c r="D457" s="195" t="str">
        <f t="shared" si="67"/>
        <v/>
      </c>
      <c r="E457" s="210" t="str">
        <f t="shared" si="61"/>
        <v/>
      </c>
      <c r="F457" s="210" t="str">
        <f t="shared" si="68"/>
        <v/>
      </c>
      <c r="G457" s="210" t="str">
        <f t="shared" si="69"/>
        <v/>
      </c>
      <c r="H457" s="210" t="str">
        <f t="shared" si="64"/>
        <v/>
      </c>
      <c r="I457" s="210" t="str">
        <f t="shared" si="65"/>
        <v/>
      </c>
      <c r="J457" s="210" t="str">
        <f t="shared" si="70"/>
        <v/>
      </c>
      <c r="K457" s="210" t="str">
        <f t="shared" si="66"/>
        <v/>
      </c>
      <c r="N457" s="195"/>
    </row>
    <row r="458" spans="2:14" ht="15" customHeight="1">
      <c r="B458" s="194" t="str">
        <f t="shared" si="62"/>
        <v/>
      </c>
      <c r="C458" s="209" t="str">
        <f t="shared" si="63"/>
        <v/>
      </c>
      <c r="D458" s="195" t="str">
        <f t="shared" si="67"/>
        <v/>
      </c>
      <c r="E458" s="210" t="str">
        <f t="shared" si="61"/>
        <v/>
      </c>
      <c r="F458" s="210" t="str">
        <f t="shared" si="68"/>
        <v/>
      </c>
      <c r="G458" s="210" t="str">
        <f t="shared" si="69"/>
        <v/>
      </c>
      <c r="H458" s="210" t="str">
        <f t="shared" si="64"/>
        <v/>
      </c>
      <c r="I458" s="210" t="str">
        <f t="shared" si="65"/>
        <v/>
      </c>
      <c r="J458" s="210" t="str">
        <f t="shared" si="70"/>
        <v/>
      </c>
      <c r="K458" s="210" t="str">
        <f t="shared" si="66"/>
        <v/>
      </c>
      <c r="N458" s="195"/>
    </row>
    <row r="459" spans="2:14" ht="15" customHeight="1">
      <c r="B459" s="194" t="str">
        <f t="shared" si="62"/>
        <v/>
      </c>
      <c r="C459" s="209" t="str">
        <f t="shared" si="63"/>
        <v/>
      </c>
      <c r="D459" s="195" t="str">
        <f t="shared" si="67"/>
        <v/>
      </c>
      <c r="E459" s="210" t="str">
        <f t="shared" si="61"/>
        <v/>
      </c>
      <c r="F459" s="210" t="str">
        <f t="shared" si="68"/>
        <v/>
      </c>
      <c r="G459" s="210" t="str">
        <f t="shared" si="69"/>
        <v/>
      </c>
      <c r="H459" s="210" t="str">
        <f t="shared" si="64"/>
        <v/>
      </c>
      <c r="I459" s="210" t="str">
        <f t="shared" si="65"/>
        <v/>
      </c>
      <c r="J459" s="210" t="str">
        <f t="shared" si="70"/>
        <v/>
      </c>
      <c r="K459" s="210" t="str">
        <f t="shared" si="66"/>
        <v/>
      </c>
      <c r="N459" s="195"/>
    </row>
    <row r="460" spans="2:14" ht="15" customHeight="1">
      <c r="B460" s="194" t="str">
        <f t="shared" si="62"/>
        <v/>
      </c>
      <c r="C460" s="209" t="str">
        <f t="shared" si="63"/>
        <v/>
      </c>
      <c r="D460" s="195" t="str">
        <f t="shared" si="67"/>
        <v/>
      </c>
      <c r="E460" s="210" t="str">
        <f t="shared" si="61"/>
        <v/>
      </c>
      <c r="F460" s="210" t="str">
        <f t="shared" si="68"/>
        <v/>
      </c>
      <c r="G460" s="210" t="str">
        <f t="shared" si="69"/>
        <v/>
      </c>
      <c r="H460" s="210" t="str">
        <f t="shared" si="64"/>
        <v/>
      </c>
      <c r="I460" s="210" t="str">
        <f t="shared" si="65"/>
        <v/>
      </c>
      <c r="J460" s="210" t="str">
        <f t="shared" si="70"/>
        <v/>
      </c>
      <c r="K460" s="210" t="str">
        <f t="shared" si="66"/>
        <v/>
      </c>
      <c r="N460" s="195"/>
    </row>
    <row r="461" spans="2:14" ht="15" customHeight="1">
      <c r="B461" s="194" t="str">
        <f t="shared" si="62"/>
        <v/>
      </c>
      <c r="C461" s="209" t="str">
        <f t="shared" si="63"/>
        <v/>
      </c>
      <c r="D461" s="195" t="str">
        <f t="shared" si="67"/>
        <v/>
      </c>
      <c r="E461" s="210" t="str">
        <f t="shared" si="61"/>
        <v/>
      </c>
      <c r="F461" s="210" t="str">
        <f t="shared" si="68"/>
        <v/>
      </c>
      <c r="G461" s="210" t="str">
        <f t="shared" si="69"/>
        <v/>
      </c>
      <c r="H461" s="210" t="str">
        <f t="shared" si="64"/>
        <v/>
      </c>
      <c r="I461" s="210" t="str">
        <f t="shared" si="65"/>
        <v/>
      </c>
      <c r="J461" s="210" t="str">
        <f t="shared" si="70"/>
        <v/>
      </c>
      <c r="K461" s="210" t="str">
        <f t="shared" si="66"/>
        <v/>
      </c>
      <c r="N461" s="195"/>
    </row>
    <row r="462" spans="2:14" ht="15" customHeight="1">
      <c r="B462" s="194" t="str">
        <f t="shared" si="62"/>
        <v/>
      </c>
      <c r="C462" s="209" t="str">
        <f t="shared" si="63"/>
        <v/>
      </c>
      <c r="D462" s="195" t="str">
        <f t="shared" si="67"/>
        <v/>
      </c>
      <c r="E462" s="210" t="str">
        <f t="shared" si="61"/>
        <v/>
      </c>
      <c r="F462" s="210" t="str">
        <f t="shared" si="68"/>
        <v/>
      </c>
      <c r="G462" s="210" t="str">
        <f t="shared" si="69"/>
        <v/>
      </c>
      <c r="H462" s="210" t="str">
        <f t="shared" si="64"/>
        <v/>
      </c>
      <c r="I462" s="210" t="str">
        <f t="shared" si="65"/>
        <v/>
      </c>
      <c r="J462" s="210" t="str">
        <f t="shared" si="70"/>
        <v/>
      </c>
      <c r="K462" s="210" t="str">
        <f t="shared" si="66"/>
        <v/>
      </c>
      <c r="N462" s="195"/>
    </row>
    <row r="463" spans="2:14" ht="15" customHeight="1">
      <c r="B463" s="194" t="str">
        <f t="shared" si="62"/>
        <v/>
      </c>
      <c r="C463" s="209" t="str">
        <f t="shared" si="63"/>
        <v/>
      </c>
      <c r="D463" s="195" t="str">
        <f t="shared" si="67"/>
        <v/>
      </c>
      <c r="E463" s="210" t="str">
        <f t="shared" si="61"/>
        <v/>
      </c>
      <c r="F463" s="210" t="str">
        <f t="shared" si="68"/>
        <v/>
      </c>
      <c r="G463" s="210" t="str">
        <f t="shared" si="69"/>
        <v/>
      </c>
      <c r="H463" s="210" t="str">
        <f t="shared" si="64"/>
        <v/>
      </c>
      <c r="I463" s="210" t="str">
        <f t="shared" si="65"/>
        <v/>
      </c>
      <c r="J463" s="210" t="str">
        <f t="shared" si="70"/>
        <v/>
      </c>
      <c r="K463" s="210" t="str">
        <f t="shared" si="66"/>
        <v/>
      </c>
      <c r="N463" s="195"/>
    </row>
    <row r="464" spans="2:14" ht="15" customHeight="1">
      <c r="B464" s="194" t="str">
        <f t="shared" si="62"/>
        <v/>
      </c>
      <c r="C464" s="209" t="str">
        <f t="shared" si="63"/>
        <v/>
      </c>
      <c r="D464" s="195" t="str">
        <f t="shared" si="67"/>
        <v/>
      </c>
      <c r="E464" s="210" t="str">
        <f t="shared" si="61"/>
        <v/>
      </c>
      <c r="F464" s="210" t="str">
        <f t="shared" si="68"/>
        <v/>
      </c>
      <c r="G464" s="210" t="str">
        <f t="shared" si="69"/>
        <v/>
      </c>
      <c r="H464" s="210" t="str">
        <f t="shared" si="64"/>
        <v/>
      </c>
      <c r="I464" s="210" t="str">
        <f t="shared" si="65"/>
        <v/>
      </c>
      <c r="J464" s="210" t="str">
        <f t="shared" si="70"/>
        <v/>
      </c>
      <c r="K464" s="210" t="str">
        <f t="shared" si="66"/>
        <v/>
      </c>
      <c r="N464" s="195"/>
    </row>
    <row r="465" spans="2:14" ht="15" customHeight="1">
      <c r="B465" s="194" t="str">
        <f t="shared" si="62"/>
        <v/>
      </c>
      <c r="C465" s="209" t="str">
        <f t="shared" si="63"/>
        <v/>
      </c>
      <c r="D465" s="195" t="str">
        <f t="shared" si="67"/>
        <v/>
      </c>
      <c r="E465" s="210" t="str">
        <f t="shared" si="61"/>
        <v/>
      </c>
      <c r="F465" s="210" t="str">
        <f t="shared" si="68"/>
        <v/>
      </c>
      <c r="G465" s="210" t="str">
        <f t="shared" si="69"/>
        <v/>
      </c>
      <c r="H465" s="210" t="str">
        <f t="shared" si="64"/>
        <v/>
      </c>
      <c r="I465" s="210" t="str">
        <f t="shared" si="65"/>
        <v/>
      </c>
      <c r="J465" s="210" t="str">
        <f t="shared" si="70"/>
        <v/>
      </c>
      <c r="K465" s="210" t="str">
        <f t="shared" si="66"/>
        <v/>
      </c>
      <c r="N465" s="195"/>
    </row>
    <row r="466" spans="2:14" ht="15" customHeight="1">
      <c r="B466" s="194" t="str">
        <f t="shared" si="62"/>
        <v/>
      </c>
      <c r="C466" s="209" t="str">
        <f t="shared" si="63"/>
        <v/>
      </c>
      <c r="D466" s="195" t="str">
        <f t="shared" si="67"/>
        <v/>
      </c>
      <c r="E466" s="210" t="str">
        <f t="shared" si="61"/>
        <v/>
      </c>
      <c r="F466" s="210" t="str">
        <f t="shared" si="68"/>
        <v/>
      </c>
      <c r="G466" s="210" t="str">
        <f t="shared" si="69"/>
        <v/>
      </c>
      <c r="H466" s="210" t="str">
        <f t="shared" si="64"/>
        <v/>
      </c>
      <c r="I466" s="210" t="str">
        <f t="shared" si="65"/>
        <v/>
      </c>
      <c r="J466" s="210" t="str">
        <f t="shared" si="70"/>
        <v/>
      </c>
      <c r="K466" s="210" t="str">
        <f t="shared" si="66"/>
        <v/>
      </c>
      <c r="N466" s="195"/>
    </row>
    <row r="467" spans="2:14" ht="15" customHeight="1">
      <c r="B467" s="194" t="str">
        <f t="shared" si="62"/>
        <v/>
      </c>
      <c r="C467" s="209" t="str">
        <f t="shared" si="63"/>
        <v/>
      </c>
      <c r="D467" s="195" t="str">
        <f t="shared" si="67"/>
        <v/>
      </c>
      <c r="E467" s="210" t="str">
        <f t="shared" si="61"/>
        <v/>
      </c>
      <c r="F467" s="210" t="str">
        <f t="shared" si="68"/>
        <v/>
      </c>
      <c r="G467" s="210" t="str">
        <f t="shared" si="69"/>
        <v/>
      </c>
      <c r="H467" s="210" t="str">
        <f t="shared" si="64"/>
        <v/>
      </c>
      <c r="I467" s="210" t="str">
        <f t="shared" si="65"/>
        <v/>
      </c>
      <c r="J467" s="210" t="str">
        <f t="shared" si="70"/>
        <v/>
      </c>
      <c r="K467" s="210" t="str">
        <f t="shared" si="66"/>
        <v/>
      </c>
      <c r="N467" s="195"/>
    </row>
    <row r="468" spans="2:14" ht="15" customHeight="1">
      <c r="B468" s="194" t="str">
        <f t="shared" si="62"/>
        <v/>
      </c>
      <c r="C468" s="209" t="str">
        <f t="shared" si="63"/>
        <v/>
      </c>
      <c r="D468" s="195" t="str">
        <f t="shared" si="67"/>
        <v/>
      </c>
      <c r="E468" s="210" t="str">
        <f t="shared" si="61"/>
        <v/>
      </c>
      <c r="F468" s="210" t="str">
        <f t="shared" si="68"/>
        <v/>
      </c>
      <c r="G468" s="210" t="str">
        <f t="shared" si="69"/>
        <v/>
      </c>
      <c r="H468" s="210" t="str">
        <f t="shared" si="64"/>
        <v/>
      </c>
      <c r="I468" s="210" t="str">
        <f t="shared" si="65"/>
        <v/>
      </c>
      <c r="J468" s="210" t="str">
        <f t="shared" si="70"/>
        <v/>
      </c>
      <c r="K468" s="210" t="str">
        <f t="shared" si="66"/>
        <v/>
      </c>
      <c r="N468" s="195"/>
    </row>
    <row r="469" spans="2:14" ht="15" customHeight="1">
      <c r="B469" s="194" t="str">
        <f t="shared" si="62"/>
        <v/>
      </c>
      <c r="C469" s="209" t="str">
        <f t="shared" si="63"/>
        <v/>
      </c>
      <c r="D469" s="195" t="str">
        <f t="shared" si="67"/>
        <v/>
      </c>
      <c r="E469" s="210" t="str">
        <f t="shared" si="61"/>
        <v/>
      </c>
      <c r="F469" s="210" t="str">
        <f t="shared" si="68"/>
        <v/>
      </c>
      <c r="G469" s="210" t="str">
        <f t="shared" si="69"/>
        <v/>
      </c>
      <c r="H469" s="210" t="str">
        <f t="shared" si="64"/>
        <v/>
      </c>
      <c r="I469" s="210" t="str">
        <f t="shared" si="65"/>
        <v/>
      </c>
      <c r="J469" s="210" t="str">
        <f t="shared" si="70"/>
        <v/>
      </c>
      <c r="K469" s="210" t="str">
        <f t="shared" si="66"/>
        <v/>
      </c>
      <c r="N469" s="195"/>
    </row>
    <row r="470" spans="2:14" ht="15" customHeight="1">
      <c r="B470" s="194" t="str">
        <f t="shared" si="62"/>
        <v/>
      </c>
      <c r="C470" s="209" t="str">
        <f t="shared" si="63"/>
        <v/>
      </c>
      <c r="D470" s="195" t="str">
        <f t="shared" si="67"/>
        <v/>
      </c>
      <c r="E470" s="210" t="str">
        <f t="shared" si="61"/>
        <v/>
      </c>
      <c r="F470" s="210" t="str">
        <f t="shared" si="68"/>
        <v/>
      </c>
      <c r="G470" s="210" t="str">
        <f t="shared" si="69"/>
        <v/>
      </c>
      <c r="H470" s="210" t="str">
        <f t="shared" si="64"/>
        <v/>
      </c>
      <c r="I470" s="210" t="str">
        <f t="shared" si="65"/>
        <v/>
      </c>
      <c r="J470" s="210" t="str">
        <f t="shared" si="70"/>
        <v/>
      </c>
      <c r="K470" s="210" t="str">
        <f t="shared" si="66"/>
        <v/>
      </c>
      <c r="N470" s="195"/>
    </row>
    <row r="471" spans="2:14" ht="15" customHeight="1">
      <c r="B471" s="194" t="str">
        <f t="shared" si="62"/>
        <v/>
      </c>
      <c r="C471" s="209" t="str">
        <f t="shared" si="63"/>
        <v/>
      </c>
      <c r="D471" s="195" t="str">
        <f t="shared" si="67"/>
        <v/>
      </c>
      <c r="E471" s="210" t="str">
        <f t="shared" si="61"/>
        <v/>
      </c>
      <c r="F471" s="210" t="str">
        <f t="shared" si="68"/>
        <v/>
      </c>
      <c r="G471" s="210" t="str">
        <f t="shared" si="69"/>
        <v/>
      </c>
      <c r="H471" s="210" t="str">
        <f t="shared" si="64"/>
        <v/>
      </c>
      <c r="I471" s="210" t="str">
        <f t="shared" si="65"/>
        <v/>
      </c>
      <c r="J471" s="210" t="str">
        <f t="shared" si="70"/>
        <v/>
      </c>
      <c r="K471" s="210" t="str">
        <f t="shared" si="66"/>
        <v/>
      </c>
      <c r="N471" s="195"/>
    </row>
    <row r="472" spans="2:14" ht="15" customHeight="1">
      <c r="B472" s="194" t="str">
        <f t="shared" si="62"/>
        <v/>
      </c>
      <c r="C472" s="209" t="str">
        <f t="shared" si="63"/>
        <v/>
      </c>
      <c r="D472" s="195" t="str">
        <f t="shared" si="67"/>
        <v/>
      </c>
      <c r="E472" s="210" t="str">
        <f t="shared" si="61"/>
        <v/>
      </c>
      <c r="F472" s="210" t="str">
        <f t="shared" si="68"/>
        <v/>
      </c>
      <c r="G472" s="210" t="str">
        <f t="shared" si="69"/>
        <v/>
      </c>
      <c r="H472" s="210" t="str">
        <f t="shared" si="64"/>
        <v/>
      </c>
      <c r="I472" s="210" t="str">
        <f t="shared" si="65"/>
        <v/>
      </c>
      <c r="J472" s="210" t="str">
        <f t="shared" si="70"/>
        <v/>
      </c>
      <c r="K472" s="210" t="str">
        <f t="shared" si="66"/>
        <v/>
      </c>
      <c r="N472" s="195"/>
    </row>
    <row r="473" spans="2:14" ht="15" customHeight="1">
      <c r="B473" s="194" t="str">
        <f t="shared" si="62"/>
        <v/>
      </c>
      <c r="C473" s="209" t="str">
        <f t="shared" si="63"/>
        <v/>
      </c>
      <c r="D473" s="195" t="str">
        <f t="shared" si="67"/>
        <v/>
      </c>
      <c r="E473" s="210" t="str">
        <f t="shared" si="61"/>
        <v/>
      </c>
      <c r="F473" s="210" t="str">
        <f t="shared" si="68"/>
        <v/>
      </c>
      <c r="G473" s="210" t="str">
        <f t="shared" si="69"/>
        <v/>
      </c>
      <c r="H473" s="210" t="str">
        <f t="shared" si="64"/>
        <v/>
      </c>
      <c r="I473" s="210" t="str">
        <f t="shared" si="65"/>
        <v/>
      </c>
      <c r="J473" s="210" t="str">
        <f t="shared" si="70"/>
        <v/>
      </c>
      <c r="K473" s="210" t="str">
        <f t="shared" si="66"/>
        <v/>
      </c>
      <c r="N473" s="195"/>
    </row>
    <row r="474" spans="2:14" ht="15" customHeight="1">
      <c r="B474" s="194" t="str">
        <f t="shared" si="62"/>
        <v/>
      </c>
      <c r="C474" s="209" t="str">
        <f t="shared" si="63"/>
        <v/>
      </c>
      <c r="D474" s="195" t="str">
        <f t="shared" si="67"/>
        <v/>
      </c>
      <c r="E474" s="210" t="str">
        <f t="shared" si="61"/>
        <v/>
      </c>
      <c r="F474" s="210" t="str">
        <f t="shared" si="68"/>
        <v/>
      </c>
      <c r="G474" s="210" t="str">
        <f t="shared" si="69"/>
        <v/>
      </c>
      <c r="H474" s="210" t="str">
        <f t="shared" si="64"/>
        <v/>
      </c>
      <c r="I474" s="210" t="str">
        <f t="shared" si="65"/>
        <v/>
      </c>
      <c r="J474" s="210" t="str">
        <f t="shared" si="70"/>
        <v/>
      </c>
      <c r="K474" s="210" t="str">
        <f t="shared" si="66"/>
        <v/>
      </c>
      <c r="N474" s="195"/>
    </row>
    <row r="475" spans="2:14" ht="15" customHeight="1">
      <c r="B475" s="194" t="str">
        <f t="shared" si="62"/>
        <v/>
      </c>
      <c r="C475" s="209" t="str">
        <f t="shared" si="63"/>
        <v/>
      </c>
      <c r="D475" s="195" t="str">
        <f t="shared" si="67"/>
        <v/>
      </c>
      <c r="E475" s="210" t="str">
        <f t="shared" si="61"/>
        <v/>
      </c>
      <c r="F475" s="210" t="str">
        <f t="shared" si="68"/>
        <v/>
      </c>
      <c r="G475" s="210" t="str">
        <f t="shared" si="69"/>
        <v/>
      </c>
      <c r="H475" s="210" t="str">
        <f t="shared" si="64"/>
        <v/>
      </c>
      <c r="I475" s="210" t="str">
        <f t="shared" si="65"/>
        <v/>
      </c>
      <c r="J475" s="210" t="str">
        <f t="shared" si="70"/>
        <v/>
      </c>
      <c r="K475" s="210" t="str">
        <f t="shared" si="66"/>
        <v/>
      </c>
      <c r="N475" s="195"/>
    </row>
    <row r="476" spans="2:14" ht="15" customHeight="1">
      <c r="B476" s="194" t="str">
        <f t="shared" si="62"/>
        <v/>
      </c>
      <c r="C476" s="209" t="str">
        <f t="shared" si="63"/>
        <v/>
      </c>
      <c r="D476" s="195" t="str">
        <f t="shared" si="67"/>
        <v/>
      </c>
      <c r="E476" s="210" t="str">
        <f t="shared" si="61"/>
        <v/>
      </c>
      <c r="F476" s="210" t="str">
        <f t="shared" si="68"/>
        <v/>
      </c>
      <c r="G476" s="210" t="str">
        <f t="shared" si="69"/>
        <v/>
      </c>
      <c r="H476" s="210" t="str">
        <f t="shared" si="64"/>
        <v/>
      </c>
      <c r="I476" s="210" t="str">
        <f t="shared" si="65"/>
        <v/>
      </c>
      <c r="J476" s="210" t="str">
        <f t="shared" si="70"/>
        <v/>
      </c>
      <c r="K476" s="210" t="str">
        <f t="shared" si="66"/>
        <v/>
      </c>
      <c r="N476" s="195"/>
    </row>
    <row r="477" spans="2:14" ht="15" customHeight="1">
      <c r="B477" s="194" t="str">
        <f t="shared" si="62"/>
        <v/>
      </c>
      <c r="C477" s="209" t="str">
        <f t="shared" si="63"/>
        <v/>
      </c>
      <c r="D477" s="195" t="str">
        <f t="shared" si="67"/>
        <v/>
      </c>
      <c r="E477" s="210" t="str">
        <f t="shared" si="61"/>
        <v/>
      </c>
      <c r="F477" s="210" t="str">
        <f t="shared" si="68"/>
        <v/>
      </c>
      <c r="G477" s="210" t="str">
        <f t="shared" si="69"/>
        <v/>
      </c>
      <c r="H477" s="210" t="str">
        <f t="shared" si="64"/>
        <v/>
      </c>
      <c r="I477" s="210" t="str">
        <f t="shared" si="65"/>
        <v/>
      </c>
      <c r="J477" s="210" t="str">
        <f t="shared" si="70"/>
        <v/>
      </c>
      <c r="K477" s="210" t="str">
        <f t="shared" si="66"/>
        <v/>
      </c>
      <c r="N477" s="195"/>
    </row>
    <row r="478" spans="2:14" ht="15" customHeight="1">
      <c r="B478" s="194" t="str">
        <f t="shared" si="62"/>
        <v/>
      </c>
      <c r="C478" s="209" t="str">
        <f t="shared" si="63"/>
        <v/>
      </c>
      <c r="D478" s="195" t="str">
        <f t="shared" si="67"/>
        <v/>
      </c>
      <c r="E478" s="210" t="str">
        <f t="shared" si="61"/>
        <v/>
      </c>
      <c r="F478" s="210" t="str">
        <f t="shared" si="68"/>
        <v/>
      </c>
      <c r="G478" s="210" t="str">
        <f t="shared" si="69"/>
        <v/>
      </c>
      <c r="H478" s="210" t="str">
        <f t="shared" si="64"/>
        <v/>
      </c>
      <c r="I478" s="210" t="str">
        <f t="shared" si="65"/>
        <v/>
      </c>
      <c r="J478" s="210" t="str">
        <f t="shared" si="70"/>
        <v/>
      </c>
      <c r="K478" s="210" t="str">
        <f t="shared" si="66"/>
        <v/>
      </c>
      <c r="N478" s="195"/>
    </row>
    <row r="479" spans="2:14" ht="15" customHeight="1">
      <c r="B479" s="194" t="str">
        <f t="shared" si="62"/>
        <v/>
      </c>
      <c r="C479" s="209" t="str">
        <f t="shared" si="63"/>
        <v/>
      </c>
      <c r="D479" s="195" t="str">
        <f t="shared" si="67"/>
        <v/>
      </c>
      <c r="E479" s="210" t="str">
        <f t="shared" ref="E479:E542" si="71">IF(D479&lt;&gt;"",F479+H479,"")</f>
        <v/>
      </c>
      <c r="F479" s="210" t="str">
        <f t="shared" si="68"/>
        <v/>
      </c>
      <c r="G479" s="210" t="str">
        <f t="shared" si="69"/>
        <v/>
      </c>
      <c r="H479" s="210" t="str">
        <f t="shared" si="64"/>
        <v/>
      </c>
      <c r="I479" s="210" t="str">
        <f t="shared" si="65"/>
        <v/>
      </c>
      <c r="J479" s="210" t="str">
        <f t="shared" si="70"/>
        <v/>
      </c>
      <c r="K479" s="210" t="str">
        <f t="shared" si="66"/>
        <v/>
      </c>
      <c r="N479" s="195"/>
    </row>
    <row r="480" spans="2:14" ht="15" customHeight="1">
      <c r="B480" s="194" t="str">
        <f t="shared" ref="B480:B543" si="72">IF(AND(D480&lt;&gt;"",OR($B$18=2,$B$18=3),B479&lt;$E$21),"D",D480)</f>
        <v/>
      </c>
      <c r="C480" s="209" t="str">
        <f t="shared" ref="C480:C543" si="73">IF(D480&lt;&gt;"",DATE(YEAR(C479),MONTH(C479)+1,DAY(C479)),"")</f>
        <v/>
      </c>
      <c r="D480" s="195" t="str">
        <f t="shared" si="67"/>
        <v/>
      </c>
      <c r="E480" s="210" t="str">
        <f t="shared" si="71"/>
        <v/>
      </c>
      <c r="F480" s="210" t="str">
        <f t="shared" si="68"/>
        <v/>
      </c>
      <c r="G480" s="210" t="str">
        <f t="shared" si="69"/>
        <v/>
      </c>
      <c r="H480" s="210" t="str">
        <f t="shared" ref="H480:H543" si="74">IF(D480&lt;&gt;"",$E$7*$E$13/100/12,"")</f>
        <v/>
      </c>
      <c r="I480" s="210" t="str">
        <f t="shared" ref="I480:I543" si="75">IF(AND(D480&lt;&gt;"",B480=D480),F480-G480,IF(AND(D480&lt;&gt;"",B480="D"),0,""))</f>
        <v/>
      </c>
      <c r="J480" s="210" t="str">
        <f t="shared" si="70"/>
        <v/>
      </c>
      <c r="K480" s="210" t="str">
        <f t="shared" ref="K480:K543" si="76">IF(D480&lt;&gt;"",K479+G480,"")</f>
        <v/>
      </c>
      <c r="N480" s="195"/>
    </row>
    <row r="481" spans="2:14" ht="15" customHeight="1">
      <c r="B481" s="194" t="str">
        <f t="shared" si="72"/>
        <v/>
      </c>
      <c r="C481" s="209" t="str">
        <f t="shared" si="73"/>
        <v/>
      </c>
      <c r="D481" s="195" t="str">
        <f t="shared" ref="D481:D544" si="77">IF(AND(D480&gt;0,D480&lt;$E$9),D480+1,"")</f>
        <v/>
      </c>
      <c r="E481" s="210" t="str">
        <f t="shared" si="71"/>
        <v/>
      </c>
      <c r="F481" s="210" t="str">
        <f t="shared" ref="F481:F544" si="78">IF(AND(D481&lt;&gt;"",B481=D481,$B$18=1),($E$7*$E$11/100)/(12*(1-POWER(1+(($E$11/100)/12),-$E$9))),IF(AND(D481&lt;&gt;"",B481=D481,$B$18=2),($E$7*$E$11/100)/(12*(1-POWER(1+(($E$11/100)/12),-$E$9+$E$21))),IF(AND(D481&lt;&gt;"",B481="D",$B$18=2),G481,IF(AND(D481&lt;&gt;"",B481="D",$B$18=3),0,IF(AND(D481&lt;&gt;"",B481=D481,B480="D",$B$18=3),(J480*$E$11/100)/(12*(1-POWER(1+(($E$11/100)/12),-$E$9+$E$21))),IF(AND(D481&lt;&gt;"",B481=D481,B480&lt;&gt;"D",$B$18=3),F480,""))))))</f>
        <v/>
      </c>
      <c r="G481" s="210" t="str">
        <f t="shared" ref="G481:G544" si="79">IF(D481&lt;&gt;"",J480*$E$11/100/12,"")</f>
        <v/>
      </c>
      <c r="H481" s="210" t="str">
        <f t="shared" si="74"/>
        <v/>
      </c>
      <c r="I481" s="210" t="str">
        <f t="shared" si="75"/>
        <v/>
      </c>
      <c r="J481" s="210" t="str">
        <f t="shared" ref="J481:J544" si="80">IF(OR(AND(D481&lt;&gt;"",B481=D481),AND(D481&lt;&gt;"",B481="D",$B$18=2)),J480-F481+G481,IF(AND(D481&lt;&gt;"",B481="D",$B$18=3),J480+G481,""))</f>
        <v/>
      </c>
      <c r="K481" s="210" t="str">
        <f t="shared" si="76"/>
        <v/>
      </c>
      <c r="N481" s="195"/>
    </row>
    <row r="482" spans="2:14" ht="15" customHeight="1">
      <c r="B482" s="194" t="str">
        <f t="shared" si="72"/>
        <v/>
      </c>
      <c r="C482" s="209" t="str">
        <f t="shared" si="73"/>
        <v/>
      </c>
      <c r="D482" s="195" t="str">
        <f t="shared" si="77"/>
        <v/>
      </c>
      <c r="E482" s="210" t="str">
        <f t="shared" si="71"/>
        <v/>
      </c>
      <c r="F482" s="210" t="str">
        <f t="shared" si="78"/>
        <v/>
      </c>
      <c r="G482" s="210" t="str">
        <f t="shared" si="79"/>
        <v/>
      </c>
      <c r="H482" s="210" t="str">
        <f t="shared" si="74"/>
        <v/>
      </c>
      <c r="I482" s="210" t="str">
        <f t="shared" si="75"/>
        <v/>
      </c>
      <c r="J482" s="210" t="str">
        <f t="shared" si="80"/>
        <v/>
      </c>
      <c r="K482" s="210" t="str">
        <f t="shared" si="76"/>
        <v/>
      </c>
      <c r="N482" s="195"/>
    </row>
    <row r="483" spans="2:14" ht="15" customHeight="1">
      <c r="B483" s="194" t="str">
        <f t="shared" si="72"/>
        <v/>
      </c>
      <c r="C483" s="209" t="str">
        <f t="shared" si="73"/>
        <v/>
      </c>
      <c r="D483" s="195" t="str">
        <f t="shared" si="77"/>
        <v/>
      </c>
      <c r="E483" s="210" t="str">
        <f t="shared" si="71"/>
        <v/>
      </c>
      <c r="F483" s="210" t="str">
        <f t="shared" si="78"/>
        <v/>
      </c>
      <c r="G483" s="210" t="str">
        <f t="shared" si="79"/>
        <v/>
      </c>
      <c r="H483" s="210" t="str">
        <f t="shared" si="74"/>
        <v/>
      </c>
      <c r="I483" s="210" t="str">
        <f t="shared" si="75"/>
        <v/>
      </c>
      <c r="J483" s="210" t="str">
        <f t="shared" si="80"/>
        <v/>
      </c>
      <c r="K483" s="210" t="str">
        <f t="shared" si="76"/>
        <v/>
      </c>
      <c r="N483" s="195"/>
    </row>
    <row r="484" spans="2:14" ht="15" customHeight="1">
      <c r="B484" s="194" t="str">
        <f t="shared" si="72"/>
        <v/>
      </c>
      <c r="C484" s="209" t="str">
        <f t="shared" si="73"/>
        <v/>
      </c>
      <c r="D484" s="195" t="str">
        <f t="shared" si="77"/>
        <v/>
      </c>
      <c r="E484" s="210" t="str">
        <f t="shared" si="71"/>
        <v/>
      </c>
      <c r="F484" s="210" t="str">
        <f t="shared" si="78"/>
        <v/>
      </c>
      <c r="G484" s="210" t="str">
        <f t="shared" si="79"/>
        <v/>
      </c>
      <c r="H484" s="210" t="str">
        <f t="shared" si="74"/>
        <v/>
      </c>
      <c r="I484" s="210" t="str">
        <f t="shared" si="75"/>
        <v/>
      </c>
      <c r="J484" s="210" t="str">
        <f t="shared" si="80"/>
        <v/>
      </c>
      <c r="K484" s="210" t="str">
        <f t="shared" si="76"/>
        <v/>
      </c>
      <c r="N484" s="195"/>
    </row>
    <row r="485" spans="2:14" ht="15" customHeight="1">
      <c r="B485" s="194" t="str">
        <f t="shared" si="72"/>
        <v/>
      </c>
      <c r="C485" s="209" t="str">
        <f t="shared" si="73"/>
        <v/>
      </c>
      <c r="D485" s="195" t="str">
        <f t="shared" si="77"/>
        <v/>
      </c>
      <c r="E485" s="210" t="str">
        <f t="shared" si="71"/>
        <v/>
      </c>
      <c r="F485" s="210" t="str">
        <f t="shared" si="78"/>
        <v/>
      </c>
      <c r="G485" s="210" t="str">
        <f t="shared" si="79"/>
        <v/>
      </c>
      <c r="H485" s="210" t="str">
        <f t="shared" si="74"/>
        <v/>
      </c>
      <c r="I485" s="210" t="str">
        <f t="shared" si="75"/>
        <v/>
      </c>
      <c r="J485" s="210" t="str">
        <f t="shared" si="80"/>
        <v/>
      </c>
      <c r="K485" s="210" t="str">
        <f t="shared" si="76"/>
        <v/>
      </c>
      <c r="N485" s="195"/>
    </row>
    <row r="486" spans="2:14" ht="15" customHeight="1">
      <c r="B486" s="194" t="str">
        <f t="shared" si="72"/>
        <v/>
      </c>
      <c r="C486" s="209" t="str">
        <f t="shared" si="73"/>
        <v/>
      </c>
      <c r="D486" s="195" t="str">
        <f t="shared" si="77"/>
        <v/>
      </c>
      <c r="E486" s="210" t="str">
        <f t="shared" si="71"/>
        <v/>
      </c>
      <c r="F486" s="210" t="str">
        <f t="shared" si="78"/>
        <v/>
      </c>
      <c r="G486" s="210" t="str">
        <f t="shared" si="79"/>
        <v/>
      </c>
      <c r="H486" s="210" t="str">
        <f t="shared" si="74"/>
        <v/>
      </c>
      <c r="I486" s="210" t="str">
        <f t="shared" si="75"/>
        <v/>
      </c>
      <c r="J486" s="210" t="str">
        <f t="shared" si="80"/>
        <v/>
      </c>
      <c r="K486" s="210" t="str">
        <f t="shared" si="76"/>
        <v/>
      </c>
      <c r="N486" s="195"/>
    </row>
    <row r="487" spans="2:14" ht="15" customHeight="1">
      <c r="B487" s="194" t="str">
        <f t="shared" si="72"/>
        <v/>
      </c>
      <c r="C487" s="209" t="str">
        <f t="shared" si="73"/>
        <v/>
      </c>
      <c r="D487" s="195" t="str">
        <f t="shared" si="77"/>
        <v/>
      </c>
      <c r="E487" s="210" t="str">
        <f t="shared" si="71"/>
        <v/>
      </c>
      <c r="F487" s="210" t="str">
        <f t="shared" si="78"/>
        <v/>
      </c>
      <c r="G487" s="210" t="str">
        <f t="shared" si="79"/>
        <v/>
      </c>
      <c r="H487" s="210" t="str">
        <f t="shared" si="74"/>
        <v/>
      </c>
      <c r="I487" s="210" t="str">
        <f t="shared" si="75"/>
        <v/>
      </c>
      <c r="J487" s="210" t="str">
        <f t="shared" si="80"/>
        <v/>
      </c>
      <c r="K487" s="210" t="str">
        <f t="shared" si="76"/>
        <v/>
      </c>
      <c r="N487" s="195"/>
    </row>
    <row r="488" spans="2:14" ht="15" customHeight="1">
      <c r="B488" s="194" t="str">
        <f t="shared" si="72"/>
        <v/>
      </c>
      <c r="C488" s="209" t="str">
        <f t="shared" si="73"/>
        <v/>
      </c>
      <c r="D488" s="195" t="str">
        <f t="shared" si="77"/>
        <v/>
      </c>
      <c r="E488" s="210" t="str">
        <f t="shared" si="71"/>
        <v/>
      </c>
      <c r="F488" s="210" t="str">
        <f t="shared" si="78"/>
        <v/>
      </c>
      <c r="G488" s="210" t="str">
        <f t="shared" si="79"/>
        <v/>
      </c>
      <c r="H488" s="210" t="str">
        <f t="shared" si="74"/>
        <v/>
      </c>
      <c r="I488" s="210" t="str">
        <f t="shared" si="75"/>
        <v/>
      </c>
      <c r="J488" s="210" t="str">
        <f t="shared" si="80"/>
        <v/>
      </c>
      <c r="K488" s="210" t="str">
        <f t="shared" si="76"/>
        <v/>
      </c>
      <c r="N488" s="195"/>
    </row>
    <row r="489" spans="2:14" ht="15" customHeight="1">
      <c r="B489" s="194" t="str">
        <f t="shared" si="72"/>
        <v/>
      </c>
      <c r="C489" s="209" t="str">
        <f t="shared" si="73"/>
        <v/>
      </c>
      <c r="D489" s="195" t="str">
        <f t="shared" si="77"/>
        <v/>
      </c>
      <c r="E489" s="210" t="str">
        <f t="shared" si="71"/>
        <v/>
      </c>
      <c r="F489" s="210" t="str">
        <f t="shared" si="78"/>
        <v/>
      </c>
      <c r="G489" s="210" t="str">
        <f t="shared" si="79"/>
        <v/>
      </c>
      <c r="H489" s="210" t="str">
        <f t="shared" si="74"/>
        <v/>
      </c>
      <c r="I489" s="210" t="str">
        <f t="shared" si="75"/>
        <v/>
      </c>
      <c r="J489" s="210" t="str">
        <f t="shared" si="80"/>
        <v/>
      </c>
      <c r="K489" s="210" t="str">
        <f t="shared" si="76"/>
        <v/>
      </c>
      <c r="N489" s="195"/>
    </row>
    <row r="490" spans="2:14" ht="15" customHeight="1">
      <c r="B490" s="194" t="str">
        <f t="shared" si="72"/>
        <v/>
      </c>
      <c r="C490" s="209" t="str">
        <f t="shared" si="73"/>
        <v/>
      </c>
      <c r="D490" s="195" t="str">
        <f t="shared" si="77"/>
        <v/>
      </c>
      <c r="E490" s="210" t="str">
        <f t="shared" si="71"/>
        <v/>
      </c>
      <c r="F490" s="210" t="str">
        <f t="shared" si="78"/>
        <v/>
      </c>
      <c r="G490" s="210" t="str">
        <f t="shared" si="79"/>
        <v/>
      </c>
      <c r="H490" s="210" t="str">
        <f t="shared" si="74"/>
        <v/>
      </c>
      <c r="I490" s="210" t="str">
        <f t="shared" si="75"/>
        <v/>
      </c>
      <c r="J490" s="210" t="str">
        <f t="shared" si="80"/>
        <v/>
      </c>
      <c r="K490" s="210" t="str">
        <f t="shared" si="76"/>
        <v/>
      </c>
      <c r="N490" s="195"/>
    </row>
    <row r="491" spans="2:14" ht="15" customHeight="1">
      <c r="B491" s="194" t="str">
        <f t="shared" si="72"/>
        <v/>
      </c>
      <c r="C491" s="209" t="str">
        <f t="shared" si="73"/>
        <v/>
      </c>
      <c r="D491" s="195" t="str">
        <f t="shared" si="77"/>
        <v/>
      </c>
      <c r="E491" s="210" t="str">
        <f t="shared" si="71"/>
        <v/>
      </c>
      <c r="F491" s="210" t="str">
        <f t="shared" si="78"/>
        <v/>
      </c>
      <c r="G491" s="210" t="str">
        <f t="shared" si="79"/>
        <v/>
      </c>
      <c r="H491" s="210" t="str">
        <f t="shared" si="74"/>
        <v/>
      </c>
      <c r="I491" s="210" t="str">
        <f t="shared" si="75"/>
        <v/>
      </c>
      <c r="J491" s="210" t="str">
        <f t="shared" si="80"/>
        <v/>
      </c>
      <c r="K491" s="210" t="str">
        <f t="shared" si="76"/>
        <v/>
      </c>
      <c r="N491" s="195"/>
    </row>
    <row r="492" spans="2:14" ht="15" customHeight="1">
      <c r="B492" s="194" t="str">
        <f t="shared" si="72"/>
        <v/>
      </c>
      <c r="C492" s="209" t="str">
        <f t="shared" si="73"/>
        <v/>
      </c>
      <c r="D492" s="195" t="str">
        <f t="shared" si="77"/>
        <v/>
      </c>
      <c r="E492" s="210" t="str">
        <f t="shared" si="71"/>
        <v/>
      </c>
      <c r="F492" s="210" t="str">
        <f t="shared" si="78"/>
        <v/>
      </c>
      <c r="G492" s="210" t="str">
        <f t="shared" si="79"/>
        <v/>
      </c>
      <c r="H492" s="210" t="str">
        <f t="shared" si="74"/>
        <v/>
      </c>
      <c r="I492" s="210" t="str">
        <f t="shared" si="75"/>
        <v/>
      </c>
      <c r="J492" s="210" t="str">
        <f t="shared" si="80"/>
        <v/>
      </c>
      <c r="K492" s="210" t="str">
        <f t="shared" si="76"/>
        <v/>
      </c>
      <c r="N492" s="195"/>
    </row>
    <row r="493" spans="2:14" ht="15" customHeight="1">
      <c r="B493" s="194" t="str">
        <f t="shared" si="72"/>
        <v/>
      </c>
      <c r="C493" s="209" t="str">
        <f t="shared" si="73"/>
        <v/>
      </c>
      <c r="D493" s="195" t="str">
        <f t="shared" si="77"/>
        <v/>
      </c>
      <c r="E493" s="210" t="str">
        <f t="shared" si="71"/>
        <v/>
      </c>
      <c r="F493" s="210" t="str">
        <f t="shared" si="78"/>
        <v/>
      </c>
      <c r="G493" s="210" t="str">
        <f t="shared" si="79"/>
        <v/>
      </c>
      <c r="H493" s="210" t="str">
        <f t="shared" si="74"/>
        <v/>
      </c>
      <c r="I493" s="210" t="str">
        <f t="shared" si="75"/>
        <v/>
      </c>
      <c r="J493" s="210" t="str">
        <f t="shared" si="80"/>
        <v/>
      </c>
      <c r="K493" s="210" t="str">
        <f t="shared" si="76"/>
        <v/>
      </c>
      <c r="N493" s="195"/>
    </row>
    <row r="494" spans="2:14" ht="15" customHeight="1">
      <c r="B494" s="194" t="str">
        <f t="shared" si="72"/>
        <v/>
      </c>
      <c r="C494" s="209" t="str">
        <f t="shared" si="73"/>
        <v/>
      </c>
      <c r="D494" s="195" t="str">
        <f t="shared" si="77"/>
        <v/>
      </c>
      <c r="E494" s="210" t="str">
        <f t="shared" si="71"/>
        <v/>
      </c>
      <c r="F494" s="210" t="str">
        <f t="shared" si="78"/>
        <v/>
      </c>
      <c r="G494" s="210" t="str">
        <f t="shared" si="79"/>
        <v/>
      </c>
      <c r="H494" s="210" t="str">
        <f t="shared" si="74"/>
        <v/>
      </c>
      <c r="I494" s="210" t="str">
        <f t="shared" si="75"/>
        <v/>
      </c>
      <c r="J494" s="210" t="str">
        <f t="shared" si="80"/>
        <v/>
      </c>
      <c r="K494" s="210" t="str">
        <f t="shared" si="76"/>
        <v/>
      </c>
      <c r="N494" s="195"/>
    </row>
    <row r="495" spans="2:14" ht="15" customHeight="1">
      <c r="B495" s="194" t="str">
        <f t="shared" si="72"/>
        <v/>
      </c>
      <c r="C495" s="209" t="str">
        <f t="shared" si="73"/>
        <v/>
      </c>
      <c r="D495" s="195" t="str">
        <f t="shared" si="77"/>
        <v/>
      </c>
      <c r="E495" s="210" t="str">
        <f t="shared" si="71"/>
        <v/>
      </c>
      <c r="F495" s="210" t="str">
        <f t="shared" si="78"/>
        <v/>
      </c>
      <c r="G495" s="210" t="str">
        <f t="shared" si="79"/>
        <v/>
      </c>
      <c r="H495" s="210" t="str">
        <f t="shared" si="74"/>
        <v/>
      </c>
      <c r="I495" s="210" t="str">
        <f t="shared" si="75"/>
        <v/>
      </c>
      <c r="J495" s="210" t="str">
        <f t="shared" si="80"/>
        <v/>
      </c>
      <c r="K495" s="210" t="str">
        <f t="shared" si="76"/>
        <v/>
      </c>
      <c r="N495" s="195"/>
    </row>
    <row r="496" spans="2:14" ht="15" customHeight="1">
      <c r="B496" s="194" t="str">
        <f t="shared" si="72"/>
        <v/>
      </c>
      <c r="C496" s="209" t="str">
        <f t="shared" si="73"/>
        <v/>
      </c>
      <c r="D496" s="195" t="str">
        <f t="shared" si="77"/>
        <v/>
      </c>
      <c r="E496" s="210" t="str">
        <f t="shared" si="71"/>
        <v/>
      </c>
      <c r="F496" s="210" t="str">
        <f t="shared" si="78"/>
        <v/>
      </c>
      <c r="G496" s="210" t="str">
        <f t="shared" si="79"/>
        <v/>
      </c>
      <c r="H496" s="210" t="str">
        <f t="shared" si="74"/>
        <v/>
      </c>
      <c r="I496" s="210" t="str">
        <f t="shared" si="75"/>
        <v/>
      </c>
      <c r="J496" s="210" t="str">
        <f t="shared" si="80"/>
        <v/>
      </c>
      <c r="K496" s="210" t="str">
        <f t="shared" si="76"/>
        <v/>
      </c>
      <c r="N496" s="195"/>
    </row>
    <row r="497" spans="2:11">
      <c r="B497" s="194" t="str">
        <f t="shared" si="72"/>
        <v/>
      </c>
      <c r="C497" s="209" t="str">
        <f t="shared" si="73"/>
        <v/>
      </c>
      <c r="D497" s="195" t="str">
        <f t="shared" si="77"/>
        <v/>
      </c>
      <c r="E497" s="210" t="str">
        <f t="shared" si="71"/>
        <v/>
      </c>
      <c r="F497" s="210" t="str">
        <f t="shared" si="78"/>
        <v/>
      </c>
      <c r="G497" s="210" t="str">
        <f t="shared" si="79"/>
        <v/>
      </c>
      <c r="H497" s="210" t="str">
        <f t="shared" si="74"/>
        <v/>
      </c>
      <c r="I497" s="210" t="str">
        <f t="shared" si="75"/>
        <v/>
      </c>
      <c r="J497" s="210" t="str">
        <f t="shared" si="80"/>
        <v/>
      </c>
      <c r="K497" s="210" t="str">
        <f t="shared" si="76"/>
        <v/>
      </c>
    </row>
    <row r="498" spans="2:11">
      <c r="B498" s="194" t="str">
        <f t="shared" si="72"/>
        <v/>
      </c>
      <c r="C498" s="209" t="str">
        <f t="shared" si="73"/>
        <v/>
      </c>
      <c r="D498" s="195" t="str">
        <f t="shared" si="77"/>
        <v/>
      </c>
      <c r="E498" s="210" t="str">
        <f t="shared" si="71"/>
        <v/>
      </c>
      <c r="F498" s="210" t="str">
        <f t="shared" si="78"/>
        <v/>
      </c>
      <c r="G498" s="210" t="str">
        <f t="shared" si="79"/>
        <v/>
      </c>
      <c r="H498" s="210" t="str">
        <f t="shared" si="74"/>
        <v/>
      </c>
      <c r="I498" s="210" t="str">
        <f t="shared" si="75"/>
        <v/>
      </c>
      <c r="J498" s="210" t="str">
        <f t="shared" si="80"/>
        <v/>
      </c>
      <c r="K498" s="210" t="str">
        <f t="shared" si="76"/>
        <v/>
      </c>
    </row>
    <row r="499" spans="2:11">
      <c r="B499" s="194" t="str">
        <f t="shared" si="72"/>
        <v/>
      </c>
      <c r="C499" s="209" t="str">
        <f t="shared" si="73"/>
        <v/>
      </c>
      <c r="D499" s="195" t="str">
        <f t="shared" si="77"/>
        <v/>
      </c>
      <c r="E499" s="210" t="str">
        <f t="shared" si="71"/>
        <v/>
      </c>
      <c r="F499" s="210" t="str">
        <f t="shared" si="78"/>
        <v/>
      </c>
      <c r="G499" s="210" t="str">
        <f t="shared" si="79"/>
        <v/>
      </c>
      <c r="H499" s="210" t="str">
        <f t="shared" si="74"/>
        <v/>
      </c>
      <c r="I499" s="210" t="str">
        <f t="shared" si="75"/>
        <v/>
      </c>
      <c r="J499" s="210" t="str">
        <f t="shared" si="80"/>
        <v/>
      </c>
      <c r="K499" s="210" t="str">
        <f t="shared" si="76"/>
        <v/>
      </c>
    </row>
    <row r="500" spans="2:11">
      <c r="B500" s="194" t="str">
        <f t="shared" si="72"/>
        <v/>
      </c>
      <c r="C500" s="209" t="str">
        <f t="shared" si="73"/>
        <v/>
      </c>
      <c r="D500" s="195" t="str">
        <f t="shared" si="77"/>
        <v/>
      </c>
      <c r="E500" s="210" t="str">
        <f t="shared" si="71"/>
        <v/>
      </c>
      <c r="F500" s="210" t="str">
        <f t="shared" si="78"/>
        <v/>
      </c>
      <c r="G500" s="210" t="str">
        <f t="shared" si="79"/>
        <v/>
      </c>
      <c r="H500" s="210" t="str">
        <f t="shared" si="74"/>
        <v/>
      </c>
      <c r="I500" s="210" t="str">
        <f t="shared" si="75"/>
        <v/>
      </c>
      <c r="J500" s="210" t="str">
        <f t="shared" si="80"/>
        <v/>
      </c>
      <c r="K500" s="210" t="str">
        <f t="shared" si="76"/>
        <v/>
      </c>
    </row>
    <row r="501" spans="2:11">
      <c r="B501" s="194" t="str">
        <f t="shared" si="72"/>
        <v/>
      </c>
      <c r="C501" s="209" t="str">
        <f t="shared" si="73"/>
        <v/>
      </c>
      <c r="D501" s="195" t="str">
        <f t="shared" si="77"/>
        <v/>
      </c>
      <c r="E501" s="210" t="str">
        <f t="shared" si="71"/>
        <v/>
      </c>
      <c r="F501" s="210" t="str">
        <f t="shared" si="78"/>
        <v/>
      </c>
      <c r="G501" s="210" t="str">
        <f t="shared" si="79"/>
        <v/>
      </c>
      <c r="H501" s="210" t="str">
        <f t="shared" si="74"/>
        <v/>
      </c>
      <c r="I501" s="210" t="str">
        <f t="shared" si="75"/>
        <v/>
      </c>
      <c r="J501" s="210" t="str">
        <f t="shared" si="80"/>
        <v/>
      </c>
      <c r="K501" s="210" t="str">
        <f t="shared" si="76"/>
        <v/>
      </c>
    </row>
    <row r="502" spans="2:11">
      <c r="B502" s="194" t="str">
        <f t="shared" si="72"/>
        <v/>
      </c>
      <c r="C502" s="209" t="str">
        <f t="shared" si="73"/>
        <v/>
      </c>
      <c r="D502" s="195" t="str">
        <f t="shared" si="77"/>
        <v/>
      </c>
      <c r="E502" s="210" t="str">
        <f t="shared" si="71"/>
        <v/>
      </c>
      <c r="F502" s="210" t="str">
        <f t="shared" si="78"/>
        <v/>
      </c>
      <c r="G502" s="210" t="str">
        <f t="shared" si="79"/>
        <v/>
      </c>
      <c r="H502" s="210" t="str">
        <f t="shared" si="74"/>
        <v/>
      </c>
      <c r="I502" s="210" t="str">
        <f t="shared" si="75"/>
        <v/>
      </c>
      <c r="J502" s="210" t="str">
        <f t="shared" si="80"/>
        <v/>
      </c>
      <c r="K502" s="210" t="str">
        <f t="shared" si="76"/>
        <v/>
      </c>
    </row>
    <row r="503" spans="2:11">
      <c r="B503" s="194" t="str">
        <f t="shared" si="72"/>
        <v/>
      </c>
      <c r="C503" s="209" t="str">
        <f t="shared" si="73"/>
        <v/>
      </c>
      <c r="D503" s="195" t="str">
        <f t="shared" si="77"/>
        <v/>
      </c>
      <c r="E503" s="210" t="str">
        <f t="shared" si="71"/>
        <v/>
      </c>
      <c r="F503" s="210" t="str">
        <f t="shared" si="78"/>
        <v/>
      </c>
      <c r="G503" s="210" t="str">
        <f t="shared" si="79"/>
        <v/>
      </c>
      <c r="H503" s="210" t="str">
        <f t="shared" si="74"/>
        <v/>
      </c>
      <c r="I503" s="210" t="str">
        <f t="shared" si="75"/>
        <v/>
      </c>
      <c r="J503" s="210" t="str">
        <f t="shared" si="80"/>
        <v/>
      </c>
      <c r="K503" s="210" t="str">
        <f t="shared" si="76"/>
        <v/>
      </c>
    </row>
    <row r="504" spans="2:11">
      <c r="B504" s="194" t="str">
        <f t="shared" si="72"/>
        <v/>
      </c>
      <c r="C504" s="209" t="str">
        <f t="shared" si="73"/>
        <v/>
      </c>
      <c r="D504" s="195" t="str">
        <f t="shared" si="77"/>
        <v/>
      </c>
      <c r="E504" s="210" t="str">
        <f t="shared" si="71"/>
        <v/>
      </c>
      <c r="F504" s="210" t="str">
        <f t="shared" si="78"/>
        <v/>
      </c>
      <c r="G504" s="210" t="str">
        <f t="shared" si="79"/>
        <v/>
      </c>
      <c r="H504" s="210" t="str">
        <f t="shared" si="74"/>
        <v/>
      </c>
      <c r="I504" s="210" t="str">
        <f t="shared" si="75"/>
        <v/>
      </c>
      <c r="J504" s="210" t="str">
        <f t="shared" si="80"/>
        <v/>
      </c>
      <c r="K504" s="210" t="str">
        <f t="shared" si="76"/>
        <v/>
      </c>
    </row>
    <row r="505" spans="2:11">
      <c r="B505" s="194" t="str">
        <f t="shared" si="72"/>
        <v/>
      </c>
      <c r="C505" s="209" t="str">
        <f t="shared" si="73"/>
        <v/>
      </c>
      <c r="D505" s="195" t="str">
        <f t="shared" si="77"/>
        <v/>
      </c>
      <c r="E505" s="210" t="str">
        <f t="shared" si="71"/>
        <v/>
      </c>
      <c r="F505" s="210" t="str">
        <f t="shared" si="78"/>
        <v/>
      </c>
      <c r="G505" s="210" t="str">
        <f t="shared" si="79"/>
        <v/>
      </c>
      <c r="H505" s="210" t="str">
        <f t="shared" si="74"/>
        <v/>
      </c>
      <c r="I505" s="210" t="str">
        <f t="shared" si="75"/>
        <v/>
      </c>
      <c r="J505" s="210" t="str">
        <f t="shared" si="80"/>
        <v/>
      </c>
      <c r="K505" s="210" t="str">
        <f t="shared" si="76"/>
        <v/>
      </c>
    </row>
    <row r="506" spans="2:11">
      <c r="B506" s="194" t="str">
        <f t="shared" si="72"/>
        <v/>
      </c>
      <c r="C506" s="209" t="str">
        <f t="shared" si="73"/>
        <v/>
      </c>
      <c r="D506" s="195" t="str">
        <f t="shared" si="77"/>
        <v/>
      </c>
      <c r="E506" s="210" t="str">
        <f t="shared" si="71"/>
        <v/>
      </c>
      <c r="F506" s="210" t="str">
        <f t="shared" si="78"/>
        <v/>
      </c>
      <c r="G506" s="210" t="str">
        <f t="shared" si="79"/>
        <v/>
      </c>
      <c r="H506" s="210" t="str">
        <f t="shared" si="74"/>
        <v/>
      </c>
      <c r="I506" s="210" t="str">
        <f t="shared" si="75"/>
        <v/>
      </c>
      <c r="J506" s="210" t="str">
        <f t="shared" si="80"/>
        <v/>
      </c>
      <c r="K506" s="210" t="str">
        <f t="shared" si="76"/>
        <v/>
      </c>
    </row>
    <row r="507" spans="2:11">
      <c r="B507" s="194" t="str">
        <f t="shared" si="72"/>
        <v/>
      </c>
      <c r="C507" s="209" t="str">
        <f t="shared" si="73"/>
        <v/>
      </c>
      <c r="D507" s="195" t="str">
        <f t="shared" si="77"/>
        <v/>
      </c>
      <c r="E507" s="210" t="str">
        <f t="shared" si="71"/>
        <v/>
      </c>
      <c r="F507" s="210" t="str">
        <f t="shared" si="78"/>
        <v/>
      </c>
      <c r="G507" s="210" t="str">
        <f t="shared" si="79"/>
        <v/>
      </c>
      <c r="H507" s="210" t="str">
        <f t="shared" si="74"/>
        <v/>
      </c>
      <c r="I507" s="210" t="str">
        <f t="shared" si="75"/>
        <v/>
      </c>
      <c r="J507" s="210" t="str">
        <f t="shared" si="80"/>
        <v/>
      </c>
      <c r="K507" s="210" t="str">
        <f t="shared" si="76"/>
        <v/>
      </c>
    </row>
    <row r="508" spans="2:11">
      <c r="B508" s="194" t="str">
        <f t="shared" si="72"/>
        <v/>
      </c>
      <c r="C508" s="209" t="str">
        <f t="shared" si="73"/>
        <v/>
      </c>
      <c r="D508" s="195" t="str">
        <f t="shared" si="77"/>
        <v/>
      </c>
      <c r="E508" s="210" t="str">
        <f t="shared" si="71"/>
        <v/>
      </c>
      <c r="F508" s="210" t="str">
        <f t="shared" si="78"/>
        <v/>
      </c>
      <c r="G508" s="210" t="str">
        <f t="shared" si="79"/>
        <v/>
      </c>
      <c r="H508" s="210" t="str">
        <f t="shared" si="74"/>
        <v/>
      </c>
      <c r="I508" s="210" t="str">
        <f t="shared" si="75"/>
        <v/>
      </c>
      <c r="J508" s="210" t="str">
        <f t="shared" si="80"/>
        <v/>
      </c>
      <c r="K508" s="210" t="str">
        <f t="shared" si="76"/>
        <v/>
      </c>
    </row>
    <row r="509" spans="2:11">
      <c r="B509" s="194" t="str">
        <f t="shared" si="72"/>
        <v/>
      </c>
      <c r="C509" s="209" t="str">
        <f t="shared" si="73"/>
        <v/>
      </c>
      <c r="D509" s="195" t="str">
        <f t="shared" si="77"/>
        <v/>
      </c>
      <c r="E509" s="210" t="str">
        <f t="shared" si="71"/>
        <v/>
      </c>
      <c r="F509" s="210" t="str">
        <f t="shared" si="78"/>
        <v/>
      </c>
      <c r="G509" s="210" t="str">
        <f t="shared" si="79"/>
        <v/>
      </c>
      <c r="H509" s="210" t="str">
        <f t="shared" si="74"/>
        <v/>
      </c>
      <c r="I509" s="210" t="str">
        <f t="shared" si="75"/>
        <v/>
      </c>
      <c r="J509" s="210" t="str">
        <f t="shared" si="80"/>
        <v/>
      </c>
      <c r="K509" s="210" t="str">
        <f t="shared" si="76"/>
        <v/>
      </c>
    </row>
    <row r="510" spans="2:11">
      <c r="B510" s="194" t="str">
        <f t="shared" si="72"/>
        <v/>
      </c>
      <c r="C510" s="209" t="str">
        <f t="shared" si="73"/>
        <v/>
      </c>
      <c r="D510" s="195" t="str">
        <f t="shared" si="77"/>
        <v/>
      </c>
      <c r="E510" s="210" t="str">
        <f t="shared" si="71"/>
        <v/>
      </c>
      <c r="F510" s="210" t="str">
        <f t="shared" si="78"/>
        <v/>
      </c>
      <c r="G510" s="210" t="str">
        <f t="shared" si="79"/>
        <v/>
      </c>
      <c r="H510" s="210" t="str">
        <f t="shared" si="74"/>
        <v/>
      </c>
      <c r="I510" s="210" t="str">
        <f t="shared" si="75"/>
        <v/>
      </c>
      <c r="J510" s="210" t="str">
        <f t="shared" si="80"/>
        <v/>
      </c>
      <c r="K510" s="210" t="str">
        <f t="shared" si="76"/>
        <v/>
      </c>
    </row>
    <row r="511" spans="2:11">
      <c r="B511" s="194" t="str">
        <f t="shared" si="72"/>
        <v/>
      </c>
      <c r="C511" s="209" t="str">
        <f t="shared" si="73"/>
        <v/>
      </c>
      <c r="D511" s="195" t="str">
        <f t="shared" si="77"/>
        <v/>
      </c>
      <c r="E511" s="210" t="str">
        <f t="shared" si="71"/>
        <v/>
      </c>
      <c r="F511" s="210" t="str">
        <f t="shared" si="78"/>
        <v/>
      </c>
      <c r="G511" s="210" t="str">
        <f t="shared" si="79"/>
        <v/>
      </c>
      <c r="H511" s="210" t="str">
        <f t="shared" si="74"/>
        <v/>
      </c>
      <c r="I511" s="210" t="str">
        <f t="shared" si="75"/>
        <v/>
      </c>
      <c r="J511" s="210" t="str">
        <f t="shared" si="80"/>
        <v/>
      </c>
      <c r="K511" s="210" t="str">
        <f t="shared" si="76"/>
        <v/>
      </c>
    </row>
    <row r="512" spans="2:11">
      <c r="B512" s="194" t="str">
        <f t="shared" si="72"/>
        <v/>
      </c>
      <c r="C512" s="209" t="str">
        <f t="shared" si="73"/>
        <v/>
      </c>
      <c r="D512" s="195" t="str">
        <f t="shared" si="77"/>
        <v/>
      </c>
      <c r="E512" s="210" t="str">
        <f t="shared" si="71"/>
        <v/>
      </c>
      <c r="F512" s="210" t="str">
        <f t="shared" si="78"/>
        <v/>
      </c>
      <c r="G512" s="210" t="str">
        <f t="shared" si="79"/>
        <v/>
      </c>
      <c r="H512" s="210" t="str">
        <f t="shared" si="74"/>
        <v/>
      </c>
      <c r="I512" s="210" t="str">
        <f t="shared" si="75"/>
        <v/>
      </c>
      <c r="J512" s="210" t="str">
        <f t="shared" si="80"/>
        <v/>
      </c>
      <c r="K512" s="210" t="str">
        <f t="shared" si="76"/>
        <v/>
      </c>
    </row>
    <row r="513" spans="2:11">
      <c r="B513" s="194" t="str">
        <f t="shared" si="72"/>
        <v/>
      </c>
      <c r="C513" s="209" t="str">
        <f t="shared" si="73"/>
        <v/>
      </c>
      <c r="D513" s="195" t="str">
        <f t="shared" si="77"/>
        <v/>
      </c>
      <c r="E513" s="210" t="str">
        <f t="shared" si="71"/>
        <v/>
      </c>
      <c r="F513" s="210" t="str">
        <f t="shared" si="78"/>
        <v/>
      </c>
      <c r="G513" s="210" t="str">
        <f t="shared" si="79"/>
        <v/>
      </c>
      <c r="H513" s="210" t="str">
        <f t="shared" si="74"/>
        <v/>
      </c>
      <c r="I513" s="210" t="str">
        <f t="shared" si="75"/>
        <v/>
      </c>
      <c r="J513" s="210" t="str">
        <f t="shared" si="80"/>
        <v/>
      </c>
      <c r="K513" s="210" t="str">
        <f t="shared" si="76"/>
        <v/>
      </c>
    </row>
    <row r="514" spans="2:11">
      <c r="B514" s="194" t="str">
        <f t="shared" si="72"/>
        <v/>
      </c>
      <c r="C514" s="209" t="str">
        <f t="shared" si="73"/>
        <v/>
      </c>
      <c r="D514" s="195" t="str">
        <f t="shared" si="77"/>
        <v/>
      </c>
      <c r="E514" s="210" t="str">
        <f t="shared" si="71"/>
        <v/>
      </c>
      <c r="F514" s="210" t="str">
        <f t="shared" si="78"/>
        <v/>
      </c>
      <c r="G514" s="210" t="str">
        <f t="shared" si="79"/>
        <v/>
      </c>
      <c r="H514" s="210" t="str">
        <f t="shared" si="74"/>
        <v/>
      </c>
      <c r="I514" s="210" t="str">
        <f t="shared" si="75"/>
        <v/>
      </c>
      <c r="J514" s="210" t="str">
        <f t="shared" si="80"/>
        <v/>
      </c>
      <c r="K514" s="210" t="str">
        <f t="shared" si="76"/>
        <v/>
      </c>
    </row>
    <row r="515" spans="2:11">
      <c r="B515" s="194" t="str">
        <f t="shared" si="72"/>
        <v/>
      </c>
      <c r="C515" s="209" t="str">
        <f t="shared" si="73"/>
        <v/>
      </c>
      <c r="D515" s="195" t="str">
        <f t="shared" si="77"/>
        <v/>
      </c>
      <c r="E515" s="210" t="str">
        <f t="shared" si="71"/>
        <v/>
      </c>
      <c r="F515" s="210" t="str">
        <f t="shared" si="78"/>
        <v/>
      </c>
      <c r="G515" s="210" t="str">
        <f t="shared" si="79"/>
        <v/>
      </c>
      <c r="H515" s="210" t="str">
        <f t="shared" si="74"/>
        <v/>
      </c>
      <c r="I515" s="210" t="str">
        <f t="shared" si="75"/>
        <v/>
      </c>
      <c r="J515" s="210" t="str">
        <f t="shared" si="80"/>
        <v/>
      </c>
      <c r="K515" s="210" t="str">
        <f t="shared" si="76"/>
        <v/>
      </c>
    </row>
    <row r="516" spans="2:11">
      <c r="B516" s="194" t="str">
        <f t="shared" si="72"/>
        <v/>
      </c>
      <c r="C516" s="209" t="str">
        <f t="shared" si="73"/>
        <v/>
      </c>
      <c r="D516" s="195" t="str">
        <f t="shared" si="77"/>
        <v/>
      </c>
      <c r="E516" s="210" t="str">
        <f t="shared" si="71"/>
        <v/>
      </c>
      <c r="F516" s="210" t="str">
        <f t="shared" si="78"/>
        <v/>
      </c>
      <c r="G516" s="210" t="str">
        <f t="shared" si="79"/>
        <v/>
      </c>
      <c r="H516" s="210" t="str">
        <f t="shared" si="74"/>
        <v/>
      </c>
      <c r="I516" s="210" t="str">
        <f t="shared" si="75"/>
        <v/>
      </c>
      <c r="J516" s="210" t="str">
        <f t="shared" si="80"/>
        <v/>
      </c>
      <c r="K516" s="210" t="str">
        <f t="shared" si="76"/>
        <v/>
      </c>
    </row>
    <row r="517" spans="2:11">
      <c r="B517" s="194" t="str">
        <f t="shared" si="72"/>
        <v/>
      </c>
      <c r="C517" s="209" t="str">
        <f t="shared" si="73"/>
        <v/>
      </c>
      <c r="D517" s="195" t="str">
        <f t="shared" si="77"/>
        <v/>
      </c>
      <c r="E517" s="210" t="str">
        <f t="shared" si="71"/>
        <v/>
      </c>
      <c r="F517" s="210" t="str">
        <f t="shared" si="78"/>
        <v/>
      </c>
      <c r="G517" s="210" t="str">
        <f t="shared" si="79"/>
        <v/>
      </c>
      <c r="H517" s="210" t="str">
        <f t="shared" si="74"/>
        <v/>
      </c>
      <c r="I517" s="210" t="str">
        <f t="shared" si="75"/>
        <v/>
      </c>
      <c r="J517" s="210" t="str">
        <f t="shared" si="80"/>
        <v/>
      </c>
      <c r="K517" s="210" t="str">
        <f t="shared" si="76"/>
        <v/>
      </c>
    </row>
    <row r="518" spans="2:11">
      <c r="B518" s="194" t="str">
        <f t="shared" si="72"/>
        <v/>
      </c>
      <c r="C518" s="209" t="str">
        <f t="shared" si="73"/>
        <v/>
      </c>
      <c r="D518" s="195" t="str">
        <f t="shared" si="77"/>
        <v/>
      </c>
      <c r="E518" s="210" t="str">
        <f t="shared" si="71"/>
        <v/>
      </c>
      <c r="F518" s="210" t="str">
        <f t="shared" si="78"/>
        <v/>
      </c>
      <c r="G518" s="210" t="str">
        <f t="shared" si="79"/>
        <v/>
      </c>
      <c r="H518" s="210" t="str">
        <f t="shared" si="74"/>
        <v/>
      </c>
      <c r="I518" s="210" t="str">
        <f t="shared" si="75"/>
        <v/>
      </c>
      <c r="J518" s="210" t="str">
        <f t="shared" si="80"/>
        <v/>
      </c>
      <c r="K518" s="210" t="str">
        <f t="shared" si="76"/>
        <v/>
      </c>
    </row>
    <row r="519" spans="2:11">
      <c r="B519" s="194" t="str">
        <f t="shared" si="72"/>
        <v/>
      </c>
      <c r="C519" s="209" t="str">
        <f t="shared" si="73"/>
        <v/>
      </c>
      <c r="D519" s="195" t="str">
        <f t="shared" si="77"/>
        <v/>
      </c>
      <c r="E519" s="210" t="str">
        <f t="shared" si="71"/>
        <v/>
      </c>
      <c r="F519" s="210" t="str">
        <f t="shared" si="78"/>
        <v/>
      </c>
      <c r="G519" s="210" t="str">
        <f t="shared" si="79"/>
        <v/>
      </c>
      <c r="H519" s="210" t="str">
        <f t="shared" si="74"/>
        <v/>
      </c>
      <c r="I519" s="210" t="str">
        <f t="shared" si="75"/>
        <v/>
      </c>
      <c r="J519" s="210" t="str">
        <f t="shared" si="80"/>
        <v/>
      </c>
      <c r="K519" s="210" t="str">
        <f t="shared" si="76"/>
        <v/>
      </c>
    </row>
    <row r="520" spans="2:11">
      <c r="B520" s="194" t="str">
        <f t="shared" si="72"/>
        <v/>
      </c>
      <c r="C520" s="209" t="str">
        <f t="shared" si="73"/>
        <v/>
      </c>
      <c r="D520" s="195" t="str">
        <f t="shared" si="77"/>
        <v/>
      </c>
      <c r="E520" s="210" t="str">
        <f t="shared" si="71"/>
        <v/>
      </c>
      <c r="F520" s="210" t="str">
        <f t="shared" si="78"/>
        <v/>
      </c>
      <c r="G520" s="210" t="str">
        <f t="shared" si="79"/>
        <v/>
      </c>
      <c r="H520" s="210" t="str">
        <f t="shared" si="74"/>
        <v/>
      </c>
      <c r="I520" s="210" t="str">
        <f t="shared" si="75"/>
        <v/>
      </c>
      <c r="J520" s="210" t="str">
        <f t="shared" si="80"/>
        <v/>
      </c>
      <c r="K520" s="210" t="str">
        <f t="shared" si="76"/>
        <v/>
      </c>
    </row>
    <row r="521" spans="2:11">
      <c r="B521" s="194" t="str">
        <f t="shared" si="72"/>
        <v/>
      </c>
      <c r="C521" s="209" t="str">
        <f t="shared" si="73"/>
        <v/>
      </c>
      <c r="D521" s="195" t="str">
        <f t="shared" si="77"/>
        <v/>
      </c>
      <c r="E521" s="210" t="str">
        <f t="shared" si="71"/>
        <v/>
      </c>
      <c r="F521" s="210" t="str">
        <f t="shared" si="78"/>
        <v/>
      </c>
      <c r="G521" s="210" t="str">
        <f t="shared" si="79"/>
        <v/>
      </c>
      <c r="H521" s="210" t="str">
        <f t="shared" si="74"/>
        <v/>
      </c>
      <c r="I521" s="210" t="str">
        <f t="shared" si="75"/>
        <v/>
      </c>
      <c r="J521" s="210" t="str">
        <f t="shared" si="80"/>
        <v/>
      </c>
      <c r="K521" s="210" t="str">
        <f t="shared" si="76"/>
        <v/>
      </c>
    </row>
    <row r="522" spans="2:11">
      <c r="B522" s="194" t="str">
        <f t="shared" si="72"/>
        <v/>
      </c>
      <c r="C522" s="209" t="str">
        <f t="shared" si="73"/>
        <v/>
      </c>
      <c r="D522" s="195" t="str">
        <f t="shared" si="77"/>
        <v/>
      </c>
      <c r="E522" s="210" t="str">
        <f t="shared" si="71"/>
        <v/>
      </c>
      <c r="F522" s="210" t="str">
        <f t="shared" si="78"/>
        <v/>
      </c>
      <c r="G522" s="210" t="str">
        <f t="shared" si="79"/>
        <v/>
      </c>
      <c r="H522" s="210" t="str">
        <f t="shared" si="74"/>
        <v/>
      </c>
      <c r="I522" s="210" t="str">
        <f t="shared" si="75"/>
        <v/>
      </c>
      <c r="J522" s="210" t="str">
        <f t="shared" si="80"/>
        <v/>
      </c>
      <c r="K522" s="210" t="str">
        <f t="shared" si="76"/>
        <v/>
      </c>
    </row>
    <row r="523" spans="2:11">
      <c r="B523" s="194" t="str">
        <f t="shared" si="72"/>
        <v/>
      </c>
      <c r="C523" s="209" t="str">
        <f t="shared" si="73"/>
        <v/>
      </c>
      <c r="D523" s="195" t="str">
        <f t="shared" si="77"/>
        <v/>
      </c>
      <c r="E523" s="210" t="str">
        <f t="shared" si="71"/>
        <v/>
      </c>
      <c r="F523" s="210" t="str">
        <f t="shared" si="78"/>
        <v/>
      </c>
      <c r="G523" s="210" t="str">
        <f t="shared" si="79"/>
        <v/>
      </c>
      <c r="H523" s="210" t="str">
        <f t="shared" si="74"/>
        <v/>
      </c>
      <c r="I523" s="210" t="str">
        <f t="shared" si="75"/>
        <v/>
      </c>
      <c r="J523" s="210" t="str">
        <f t="shared" si="80"/>
        <v/>
      </c>
      <c r="K523" s="210" t="str">
        <f t="shared" si="76"/>
        <v/>
      </c>
    </row>
    <row r="524" spans="2:11">
      <c r="B524" s="194" t="str">
        <f t="shared" si="72"/>
        <v/>
      </c>
      <c r="C524" s="209" t="str">
        <f t="shared" si="73"/>
        <v/>
      </c>
      <c r="D524" s="195" t="str">
        <f t="shared" si="77"/>
        <v/>
      </c>
      <c r="E524" s="210" t="str">
        <f t="shared" si="71"/>
        <v/>
      </c>
      <c r="F524" s="210" t="str">
        <f t="shared" si="78"/>
        <v/>
      </c>
      <c r="G524" s="210" t="str">
        <f t="shared" si="79"/>
        <v/>
      </c>
      <c r="H524" s="210" t="str">
        <f t="shared" si="74"/>
        <v/>
      </c>
      <c r="I524" s="210" t="str">
        <f t="shared" si="75"/>
        <v/>
      </c>
      <c r="J524" s="210" t="str">
        <f t="shared" si="80"/>
        <v/>
      </c>
      <c r="K524" s="210" t="str">
        <f t="shared" si="76"/>
        <v/>
      </c>
    </row>
    <row r="525" spans="2:11">
      <c r="B525" s="194" t="str">
        <f t="shared" si="72"/>
        <v/>
      </c>
      <c r="C525" s="209" t="str">
        <f t="shared" si="73"/>
        <v/>
      </c>
      <c r="D525" s="195" t="str">
        <f t="shared" si="77"/>
        <v/>
      </c>
      <c r="E525" s="210" t="str">
        <f t="shared" si="71"/>
        <v/>
      </c>
      <c r="F525" s="210" t="str">
        <f t="shared" si="78"/>
        <v/>
      </c>
      <c r="G525" s="210" t="str">
        <f t="shared" si="79"/>
        <v/>
      </c>
      <c r="H525" s="210" t="str">
        <f t="shared" si="74"/>
        <v/>
      </c>
      <c r="I525" s="210" t="str">
        <f t="shared" si="75"/>
        <v/>
      </c>
      <c r="J525" s="210" t="str">
        <f t="shared" si="80"/>
        <v/>
      </c>
      <c r="K525" s="210" t="str">
        <f t="shared" si="76"/>
        <v/>
      </c>
    </row>
    <row r="526" spans="2:11">
      <c r="B526" s="194" t="str">
        <f t="shared" si="72"/>
        <v/>
      </c>
      <c r="C526" s="209" t="str">
        <f t="shared" si="73"/>
        <v/>
      </c>
      <c r="D526" s="195" t="str">
        <f t="shared" si="77"/>
        <v/>
      </c>
      <c r="E526" s="210" t="str">
        <f t="shared" si="71"/>
        <v/>
      </c>
      <c r="F526" s="210" t="str">
        <f t="shared" si="78"/>
        <v/>
      </c>
      <c r="G526" s="210" t="str">
        <f t="shared" si="79"/>
        <v/>
      </c>
      <c r="H526" s="210" t="str">
        <f t="shared" si="74"/>
        <v/>
      </c>
      <c r="I526" s="210" t="str">
        <f t="shared" si="75"/>
        <v/>
      </c>
      <c r="J526" s="210" t="str">
        <f t="shared" si="80"/>
        <v/>
      </c>
      <c r="K526" s="210" t="str">
        <f t="shared" si="76"/>
        <v/>
      </c>
    </row>
    <row r="527" spans="2:11">
      <c r="B527" s="194" t="str">
        <f t="shared" si="72"/>
        <v/>
      </c>
      <c r="C527" s="209" t="str">
        <f t="shared" si="73"/>
        <v/>
      </c>
      <c r="D527" s="195" t="str">
        <f t="shared" si="77"/>
        <v/>
      </c>
      <c r="E527" s="210" t="str">
        <f t="shared" si="71"/>
        <v/>
      </c>
      <c r="F527" s="210" t="str">
        <f t="shared" si="78"/>
        <v/>
      </c>
      <c r="G527" s="210" t="str">
        <f t="shared" si="79"/>
        <v/>
      </c>
      <c r="H527" s="210" t="str">
        <f t="shared" si="74"/>
        <v/>
      </c>
      <c r="I527" s="210" t="str">
        <f t="shared" si="75"/>
        <v/>
      </c>
      <c r="J527" s="210" t="str">
        <f t="shared" si="80"/>
        <v/>
      </c>
      <c r="K527" s="210" t="str">
        <f t="shared" si="76"/>
        <v/>
      </c>
    </row>
    <row r="528" spans="2:11">
      <c r="B528" s="194" t="str">
        <f t="shared" si="72"/>
        <v/>
      </c>
      <c r="C528" s="209" t="str">
        <f t="shared" si="73"/>
        <v/>
      </c>
      <c r="D528" s="195" t="str">
        <f t="shared" si="77"/>
        <v/>
      </c>
      <c r="E528" s="210" t="str">
        <f t="shared" si="71"/>
        <v/>
      </c>
      <c r="F528" s="210" t="str">
        <f t="shared" si="78"/>
        <v/>
      </c>
      <c r="G528" s="210" t="str">
        <f t="shared" si="79"/>
        <v/>
      </c>
      <c r="H528" s="210" t="str">
        <f t="shared" si="74"/>
        <v/>
      </c>
      <c r="I528" s="210" t="str">
        <f t="shared" si="75"/>
        <v/>
      </c>
      <c r="J528" s="210" t="str">
        <f t="shared" si="80"/>
        <v/>
      </c>
      <c r="K528" s="210" t="str">
        <f t="shared" si="76"/>
        <v/>
      </c>
    </row>
    <row r="529" spans="2:11">
      <c r="B529" s="194" t="str">
        <f t="shared" si="72"/>
        <v/>
      </c>
      <c r="C529" s="209" t="str">
        <f t="shared" si="73"/>
        <v/>
      </c>
      <c r="D529" s="195" t="str">
        <f t="shared" si="77"/>
        <v/>
      </c>
      <c r="E529" s="210" t="str">
        <f t="shared" si="71"/>
        <v/>
      </c>
      <c r="F529" s="210" t="str">
        <f t="shared" si="78"/>
        <v/>
      </c>
      <c r="G529" s="210" t="str">
        <f t="shared" si="79"/>
        <v/>
      </c>
      <c r="H529" s="210" t="str">
        <f t="shared" si="74"/>
        <v/>
      </c>
      <c r="I529" s="210" t="str">
        <f t="shared" si="75"/>
        <v/>
      </c>
      <c r="J529" s="210" t="str">
        <f t="shared" si="80"/>
        <v/>
      </c>
      <c r="K529" s="210" t="str">
        <f t="shared" si="76"/>
        <v/>
      </c>
    </row>
    <row r="530" spans="2:11">
      <c r="B530" s="194" t="str">
        <f t="shared" si="72"/>
        <v/>
      </c>
      <c r="C530" s="209" t="str">
        <f t="shared" si="73"/>
        <v/>
      </c>
      <c r="D530" s="195" t="str">
        <f t="shared" si="77"/>
        <v/>
      </c>
      <c r="E530" s="210" t="str">
        <f t="shared" si="71"/>
        <v/>
      </c>
      <c r="F530" s="210" t="str">
        <f t="shared" si="78"/>
        <v/>
      </c>
      <c r="G530" s="210" t="str">
        <f t="shared" si="79"/>
        <v/>
      </c>
      <c r="H530" s="210" t="str">
        <f t="shared" si="74"/>
        <v/>
      </c>
      <c r="I530" s="210" t="str">
        <f t="shared" si="75"/>
        <v/>
      </c>
      <c r="J530" s="210" t="str">
        <f t="shared" si="80"/>
        <v/>
      </c>
      <c r="K530" s="210" t="str">
        <f t="shared" si="76"/>
        <v/>
      </c>
    </row>
    <row r="531" spans="2:11">
      <c r="B531" s="194" t="str">
        <f t="shared" si="72"/>
        <v/>
      </c>
      <c r="C531" s="209" t="str">
        <f t="shared" si="73"/>
        <v/>
      </c>
      <c r="D531" s="195" t="str">
        <f t="shared" si="77"/>
        <v/>
      </c>
      <c r="E531" s="210" t="str">
        <f t="shared" si="71"/>
        <v/>
      </c>
      <c r="F531" s="210" t="str">
        <f t="shared" si="78"/>
        <v/>
      </c>
      <c r="G531" s="210" t="str">
        <f t="shared" si="79"/>
        <v/>
      </c>
      <c r="H531" s="210" t="str">
        <f t="shared" si="74"/>
        <v/>
      </c>
      <c r="I531" s="210" t="str">
        <f t="shared" si="75"/>
        <v/>
      </c>
      <c r="J531" s="210" t="str">
        <f t="shared" si="80"/>
        <v/>
      </c>
      <c r="K531" s="210" t="str">
        <f t="shared" si="76"/>
        <v/>
      </c>
    </row>
    <row r="532" spans="2:11">
      <c r="B532" s="194" t="str">
        <f t="shared" si="72"/>
        <v/>
      </c>
      <c r="C532" s="209" t="str">
        <f t="shared" si="73"/>
        <v/>
      </c>
      <c r="D532" s="195" t="str">
        <f t="shared" si="77"/>
        <v/>
      </c>
      <c r="E532" s="210" t="str">
        <f t="shared" si="71"/>
        <v/>
      </c>
      <c r="F532" s="210" t="str">
        <f t="shared" si="78"/>
        <v/>
      </c>
      <c r="G532" s="210" t="str">
        <f t="shared" si="79"/>
        <v/>
      </c>
      <c r="H532" s="210" t="str">
        <f t="shared" si="74"/>
        <v/>
      </c>
      <c r="I532" s="210" t="str">
        <f t="shared" si="75"/>
        <v/>
      </c>
      <c r="J532" s="210" t="str">
        <f t="shared" si="80"/>
        <v/>
      </c>
      <c r="K532" s="210" t="str">
        <f t="shared" si="76"/>
        <v/>
      </c>
    </row>
    <row r="533" spans="2:11">
      <c r="B533" s="194" t="str">
        <f t="shared" si="72"/>
        <v/>
      </c>
      <c r="C533" s="209" t="str">
        <f t="shared" si="73"/>
        <v/>
      </c>
      <c r="D533" s="195" t="str">
        <f t="shared" si="77"/>
        <v/>
      </c>
      <c r="E533" s="210" t="str">
        <f t="shared" si="71"/>
        <v/>
      </c>
      <c r="F533" s="210" t="str">
        <f t="shared" si="78"/>
        <v/>
      </c>
      <c r="G533" s="210" t="str">
        <f t="shared" si="79"/>
        <v/>
      </c>
      <c r="H533" s="210" t="str">
        <f t="shared" si="74"/>
        <v/>
      </c>
      <c r="I533" s="210" t="str">
        <f t="shared" si="75"/>
        <v/>
      </c>
      <c r="J533" s="210" t="str">
        <f t="shared" si="80"/>
        <v/>
      </c>
      <c r="K533" s="210" t="str">
        <f t="shared" si="76"/>
        <v/>
      </c>
    </row>
    <row r="534" spans="2:11">
      <c r="B534" s="194" t="str">
        <f t="shared" si="72"/>
        <v/>
      </c>
      <c r="C534" s="209" t="str">
        <f t="shared" si="73"/>
        <v/>
      </c>
      <c r="D534" s="195" t="str">
        <f t="shared" si="77"/>
        <v/>
      </c>
      <c r="E534" s="210" t="str">
        <f t="shared" si="71"/>
        <v/>
      </c>
      <c r="F534" s="210" t="str">
        <f t="shared" si="78"/>
        <v/>
      </c>
      <c r="G534" s="210" t="str">
        <f t="shared" si="79"/>
        <v/>
      </c>
      <c r="H534" s="210" t="str">
        <f t="shared" si="74"/>
        <v/>
      </c>
      <c r="I534" s="210" t="str">
        <f t="shared" si="75"/>
        <v/>
      </c>
      <c r="J534" s="210" t="str">
        <f t="shared" si="80"/>
        <v/>
      </c>
      <c r="K534" s="210" t="str">
        <f t="shared" si="76"/>
        <v/>
      </c>
    </row>
    <row r="535" spans="2:11">
      <c r="B535" s="194" t="str">
        <f t="shared" si="72"/>
        <v/>
      </c>
      <c r="C535" s="209" t="str">
        <f t="shared" si="73"/>
        <v/>
      </c>
      <c r="D535" s="195" t="str">
        <f t="shared" si="77"/>
        <v/>
      </c>
      <c r="E535" s="210" t="str">
        <f t="shared" si="71"/>
        <v/>
      </c>
      <c r="F535" s="210" t="str">
        <f t="shared" si="78"/>
        <v/>
      </c>
      <c r="G535" s="210" t="str">
        <f t="shared" si="79"/>
        <v/>
      </c>
      <c r="H535" s="210" t="str">
        <f t="shared" si="74"/>
        <v/>
      </c>
      <c r="I535" s="210" t="str">
        <f t="shared" si="75"/>
        <v/>
      </c>
      <c r="J535" s="210" t="str">
        <f t="shared" si="80"/>
        <v/>
      </c>
      <c r="K535" s="210" t="str">
        <f t="shared" si="76"/>
        <v/>
      </c>
    </row>
    <row r="536" spans="2:11">
      <c r="B536" s="194" t="str">
        <f t="shared" si="72"/>
        <v/>
      </c>
      <c r="C536" s="209" t="str">
        <f t="shared" si="73"/>
        <v/>
      </c>
      <c r="D536" s="195" t="str">
        <f t="shared" si="77"/>
        <v/>
      </c>
      <c r="E536" s="210" t="str">
        <f t="shared" si="71"/>
        <v/>
      </c>
      <c r="F536" s="210" t="str">
        <f t="shared" si="78"/>
        <v/>
      </c>
      <c r="G536" s="210" t="str">
        <f t="shared" si="79"/>
        <v/>
      </c>
      <c r="H536" s="210" t="str">
        <f t="shared" si="74"/>
        <v/>
      </c>
      <c r="I536" s="210" t="str">
        <f t="shared" si="75"/>
        <v/>
      </c>
      <c r="J536" s="210" t="str">
        <f t="shared" si="80"/>
        <v/>
      </c>
      <c r="K536" s="210" t="str">
        <f t="shared" si="76"/>
        <v/>
      </c>
    </row>
    <row r="537" spans="2:11">
      <c r="B537" s="194" t="str">
        <f t="shared" si="72"/>
        <v/>
      </c>
      <c r="C537" s="209" t="str">
        <f t="shared" si="73"/>
        <v/>
      </c>
      <c r="D537" s="195" t="str">
        <f t="shared" si="77"/>
        <v/>
      </c>
      <c r="E537" s="210" t="str">
        <f t="shared" si="71"/>
        <v/>
      </c>
      <c r="F537" s="210" t="str">
        <f t="shared" si="78"/>
        <v/>
      </c>
      <c r="G537" s="210" t="str">
        <f t="shared" si="79"/>
        <v/>
      </c>
      <c r="H537" s="210" t="str">
        <f t="shared" si="74"/>
        <v/>
      </c>
      <c r="I537" s="210" t="str">
        <f t="shared" si="75"/>
        <v/>
      </c>
      <c r="J537" s="210" t="str">
        <f t="shared" si="80"/>
        <v/>
      </c>
      <c r="K537" s="210" t="str">
        <f t="shared" si="76"/>
        <v/>
      </c>
    </row>
    <row r="538" spans="2:11">
      <c r="B538" s="194" t="str">
        <f t="shared" si="72"/>
        <v/>
      </c>
      <c r="C538" s="209" t="str">
        <f t="shared" si="73"/>
        <v/>
      </c>
      <c r="D538" s="195" t="str">
        <f t="shared" si="77"/>
        <v/>
      </c>
      <c r="E538" s="210" t="str">
        <f t="shared" si="71"/>
        <v/>
      </c>
      <c r="F538" s="210" t="str">
        <f t="shared" si="78"/>
        <v/>
      </c>
      <c r="G538" s="210" t="str">
        <f t="shared" si="79"/>
        <v/>
      </c>
      <c r="H538" s="210" t="str">
        <f t="shared" si="74"/>
        <v/>
      </c>
      <c r="I538" s="210" t="str">
        <f t="shared" si="75"/>
        <v/>
      </c>
      <c r="J538" s="210" t="str">
        <f t="shared" si="80"/>
        <v/>
      </c>
      <c r="K538" s="210" t="str">
        <f t="shared" si="76"/>
        <v/>
      </c>
    </row>
    <row r="539" spans="2:11">
      <c r="B539" s="194" t="str">
        <f t="shared" si="72"/>
        <v/>
      </c>
      <c r="C539" s="209" t="str">
        <f t="shared" si="73"/>
        <v/>
      </c>
      <c r="D539" s="195" t="str">
        <f t="shared" si="77"/>
        <v/>
      </c>
      <c r="E539" s="210" t="str">
        <f t="shared" si="71"/>
        <v/>
      </c>
      <c r="F539" s="210" t="str">
        <f t="shared" si="78"/>
        <v/>
      </c>
      <c r="G539" s="210" t="str">
        <f t="shared" si="79"/>
        <v/>
      </c>
      <c r="H539" s="210" t="str">
        <f t="shared" si="74"/>
        <v/>
      </c>
      <c r="I539" s="210" t="str">
        <f t="shared" si="75"/>
        <v/>
      </c>
      <c r="J539" s="210" t="str">
        <f t="shared" si="80"/>
        <v/>
      </c>
      <c r="K539" s="210" t="str">
        <f t="shared" si="76"/>
        <v/>
      </c>
    </row>
    <row r="540" spans="2:11">
      <c r="B540" s="194" t="str">
        <f t="shared" si="72"/>
        <v/>
      </c>
      <c r="C540" s="209" t="str">
        <f t="shared" si="73"/>
        <v/>
      </c>
      <c r="D540" s="195" t="str">
        <f t="shared" si="77"/>
        <v/>
      </c>
      <c r="E540" s="210" t="str">
        <f t="shared" si="71"/>
        <v/>
      </c>
      <c r="F540" s="210" t="str">
        <f t="shared" si="78"/>
        <v/>
      </c>
      <c r="G540" s="210" t="str">
        <f t="shared" si="79"/>
        <v/>
      </c>
      <c r="H540" s="210" t="str">
        <f t="shared" si="74"/>
        <v/>
      </c>
      <c r="I540" s="210" t="str">
        <f t="shared" si="75"/>
        <v/>
      </c>
      <c r="J540" s="210" t="str">
        <f t="shared" si="80"/>
        <v/>
      </c>
      <c r="K540" s="210" t="str">
        <f t="shared" si="76"/>
        <v/>
      </c>
    </row>
    <row r="541" spans="2:11">
      <c r="B541" s="194" t="str">
        <f t="shared" si="72"/>
        <v/>
      </c>
      <c r="C541" s="209" t="str">
        <f t="shared" si="73"/>
        <v/>
      </c>
      <c r="D541" s="195" t="str">
        <f t="shared" si="77"/>
        <v/>
      </c>
      <c r="E541" s="210" t="str">
        <f t="shared" si="71"/>
        <v/>
      </c>
      <c r="F541" s="210" t="str">
        <f t="shared" si="78"/>
        <v/>
      </c>
      <c r="G541" s="210" t="str">
        <f t="shared" si="79"/>
        <v/>
      </c>
      <c r="H541" s="210" t="str">
        <f t="shared" si="74"/>
        <v/>
      </c>
      <c r="I541" s="210" t="str">
        <f t="shared" si="75"/>
        <v/>
      </c>
      <c r="J541" s="210" t="str">
        <f t="shared" si="80"/>
        <v/>
      </c>
      <c r="K541" s="210" t="str">
        <f t="shared" si="76"/>
        <v/>
      </c>
    </row>
    <row r="542" spans="2:11">
      <c r="B542" s="194" t="str">
        <f t="shared" si="72"/>
        <v/>
      </c>
      <c r="C542" s="209" t="str">
        <f t="shared" si="73"/>
        <v/>
      </c>
      <c r="D542" s="195" t="str">
        <f t="shared" si="77"/>
        <v/>
      </c>
      <c r="E542" s="210" t="str">
        <f t="shared" si="71"/>
        <v/>
      </c>
      <c r="F542" s="210" t="str">
        <f t="shared" si="78"/>
        <v/>
      </c>
      <c r="G542" s="210" t="str">
        <f t="shared" si="79"/>
        <v/>
      </c>
      <c r="H542" s="210" t="str">
        <f t="shared" si="74"/>
        <v/>
      </c>
      <c r="I542" s="210" t="str">
        <f t="shared" si="75"/>
        <v/>
      </c>
      <c r="J542" s="210" t="str">
        <f t="shared" si="80"/>
        <v/>
      </c>
      <c r="K542" s="210" t="str">
        <f t="shared" si="76"/>
        <v/>
      </c>
    </row>
    <row r="543" spans="2:11">
      <c r="B543" s="194" t="str">
        <f t="shared" si="72"/>
        <v/>
      </c>
      <c r="C543" s="209" t="str">
        <f t="shared" si="73"/>
        <v/>
      </c>
      <c r="D543" s="195" t="str">
        <f t="shared" si="77"/>
        <v/>
      </c>
      <c r="E543" s="210" t="str">
        <f t="shared" ref="E543:E606" si="81">IF(D543&lt;&gt;"",F543+H543,"")</f>
        <v/>
      </c>
      <c r="F543" s="210" t="str">
        <f t="shared" si="78"/>
        <v/>
      </c>
      <c r="G543" s="210" t="str">
        <f t="shared" si="79"/>
        <v/>
      </c>
      <c r="H543" s="210" t="str">
        <f t="shared" si="74"/>
        <v/>
      </c>
      <c r="I543" s="210" t="str">
        <f t="shared" si="75"/>
        <v/>
      </c>
      <c r="J543" s="210" t="str">
        <f t="shared" si="80"/>
        <v/>
      </c>
      <c r="K543" s="210" t="str">
        <f t="shared" si="76"/>
        <v/>
      </c>
    </row>
    <row r="544" spans="2:11">
      <c r="B544" s="194" t="str">
        <f t="shared" ref="B544:B607" si="82">IF(AND(D544&lt;&gt;"",OR($B$18=2,$B$18=3),B543&lt;$E$21),"D",D544)</f>
        <v/>
      </c>
      <c r="C544" s="209" t="str">
        <f t="shared" ref="C544:C607" si="83">IF(D544&lt;&gt;"",DATE(YEAR(C543),MONTH(C543)+1,DAY(C543)),"")</f>
        <v/>
      </c>
      <c r="D544" s="195" t="str">
        <f t="shared" si="77"/>
        <v/>
      </c>
      <c r="E544" s="210" t="str">
        <f t="shared" si="81"/>
        <v/>
      </c>
      <c r="F544" s="210" t="str">
        <f t="shared" si="78"/>
        <v/>
      </c>
      <c r="G544" s="210" t="str">
        <f t="shared" si="79"/>
        <v/>
      </c>
      <c r="H544" s="210" t="str">
        <f t="shared" ref="H544:H607" si="84">IF(D544&lt;&gt;"",$E$7*$E$13/100/12,"")</f>
        <v/>
      </c>
      <c r="I544" s="210" t="str">
        <f t="shared" ref="I544:I607" si="85">IF(AND(D544&lt;&gt;"",B544=D544),F544-G544,IF(AND(D544&lt;&gt;"",B544="D"),0,""))</f>
        <v/>
      </c>
      <c r="J544" s="210" t="str">
        <f t="shared" si="80"/>
        <v/>
      </c>
      <c r="K544" s="210" t="str">
        <f t="shared" ref="K544:K607" si="86">IF(D544&lt;&gt;"",K543+G544,"")</f>
        <v/>
      </c>
    </row>
    <row r="545" spans="2:11">
      <c r="B545" s="194" t="str">
        <f t="shared" si="82"/>
        <v/>
      </c>
      <c r="C545" s="209" t="str">
        <f t="shared" si="83"/>
        <v/>
      </c>
      <c r="D545" s="195" t="str">
        <f t="shared" ref="D545:D608" si="87">IF(AND(D544&gt;0,D544&lt;$E$9),D544+1,"")</f>
        <v/>
      </c>
      <c r="E545" s="210" t="str">
        <f t="shared" si="81"/>
        <v/>
      </c>
      <c r="F545" s="210" t="str">
        <f t="shared" ref="F545:F608" si="88">IF(AND(D545&lt;&gt;"",B545=D545,$B$18=1),($E$7*$E$11/100)/(12*(1-POWER(1+(($E$11/100)/12),-$E$9))),IF(AND(D545&lt;&gt;"",B545=D545,$B$18=2),($E$7*$E$11/100)/(12*(1-POWER(1+(($E$11/100)/12),-$E$9+$E$21))),IF(AND(D545&lt;&gt;"",B545="D",$B$18=2),G545,IF(AND(D545&lt;&gt;"",B545="D",$B$18=3),0,IF(AND(D545&lt;&gt;"",B545=D545,B544="D",$B$18=3),(J544*$E$11/100)/(12*(1-POWER(1+(($E$11/100)/12),-$E$9+$E$21))),IF(AND(D545&lt;&gt;"",B545=D545,B544&lt;&gt;"D",$B$18=3),F544,""))))))</f>
        <v/>
      </c>
      <c r="G545" s="210" t="str">
        <f t="shared" ref="G545:G608" si="89">IF(D545&lt;&gt;"",J544*$E$11/100/12,"")</f>
        <v/>
      </c>
      <c r="H545" s="210" t="str">
        <f t="shared" si="84"/>
        <v/>
      </c>
      <c r="I545" s="210" t="str">
        <f t="shared" si="85"/>
        <v/>
      </c>
      <c r="J545" s="210" t="str">
        <f t="shared" ref="J545:J608" si="90">IF(OR(AND(D545&lt;&gt;"",B545=D545),AND(D545&lt;&gt;"",B545="D",$B$18=2)),J544-F545+G545,IF(AND(D545&lt;&gt;"",B545="D",$B$18=3),J544+G545,""))</f>
        <v/>
      </c>
      <c r="K545" s="210" t="str">
        <f t="shared" si="86"/>
        <v/>
      </c>
    </row>
    <row r="546" spans="2:11">
      <c r="B546" s="194" t="str">
        <f t="shared" si="82"/>
        <v/>
      </c>
      <c r="C546" s="209" t="str">
        <f t="shared" si="83"/>
        <v/>
      </c>
      <c r="D546" s="195" t="str">
        <f t="shared" si="87"/>
        <v/>
      </c>
      <c r="E546" s="210" t="str">
        <f t="shared" si="81"/>
        <v/>
      </c>
      <c r="F546" s="210" t="str">
        <f t="shared" si="88"/>
        <v/>
      </c>
      <c r="G546" s="210" t="str">
        <f t="shared" si="89"/>
        <v/>
      </c>
      <c r="H546" s="210" t="str">
        <f t="shared" si="84"/>
        <v/>
      </c>
      <c r="I546" s="210" t="str">
        <f t="shared" si="85"/>
        <v/>
      </c>
      <c r="J546" s="210" t="str">
        <f t="shared" si="90"/>
        <v/>
      </c>
      <c r="K546" s="210" t="str">
        <f t="shared" si="86"/>
        <v/>
      </c>
    </row>
    <row r="547" spans="2:11">
      <c r="B547" s="194" t="str">
        <f t="shared" si="82"/>
        <v/>
      </c>
      <c r="C547" s="209" t="str">
        <f t="shared" si="83"/>
        <v/>
      </c>
      <c r="D547" s="195" t="str">
        <f t="shared" si="87"/>
        <v/>
      </c>
      <c r="E547" s="210" t="str">
        <f t="shared" si="81"/>
        <v/>
      </c>
      <c r="F547" s="210" t="str">
        <f t="shared" si="88"/>
        <v/>
      </c>
      <c r="G547" s="210" t="str">
        <f t="shared" si="89"/>
        <v/>
      </c>
      <c r="H547" s="210" t="str">
        <f t="shared" si="84"/>
        <v/>
      </c>
      <c r="I547" s="210" t="str">
        <f t="shared" si="85"/>
        <v/>
      </c>
      <c r="J547" s="210" t="str">
        <f t="shared" si="90"/>
        <v/>
      </c>
      <c r="K547" s="210" t="str">
        <f t="shared" si="86"/>
        <v/>
      </c>
    </row>
    <row r="548" spans="2:11">
      <c r="B548" s="194" t="str">
        <f t="shared" si="82"/>
        <v/>
      </c>
      <c r="C548" s="209" t="str">
        <f t="shared" si="83"/>
        <v/>
      </c>
      <c r="D548" s="195" t="str">
        <f t="shared" si="87"/>
        <v/>
      </c>
      <c r="E548" s="210" t="str">
        <f t="shared" si="81"/>
        <v/>
      </c>
      <c r="F548" s="210" t="str">
        <f t="shared" si="88"/>
        <v/>
      </c>
      <c r="G548" s="210" t="str">
        <f t="shared" si="89"/>
        <v/>
      </c>
      <c r="H548" s="210" t="str">
        <f t="shared" si="84"/>
        <v/>
      </c>
      <c r="I548" s="210" t="str">
        <f t="shared" si="85"/>
        <v/>
      </c>
      <c r="J548" s="210" t="str">
        <f t="shared" si="90"/>
        <v/>
      </c>
      <c r="K548" s="210" t="str">
        <f t="shared" si="86"/>
        <v/>
      </c>
    </row>
    <row r="549" spans="2:11">
      <c r="B549" s="194" t="str">
        <f t="shared" si="82"/>
        <v/>
      </c>
      <c r="C549" s="209" t="str">
        <f t="shared" si="83"/>
        <v/>
      </c>
      <c r="D549" s="195" t="str">
        <f t="shared" si="87"/>
        <v/>
      </c>
      <c r="E549" s="210" t="str">
        <f t="shared" si="81"/>
        <v/>
      </c>
      <c r="F549" s="210" t="str">
        <f t="shared" si="88"/>
        <v/>
      </c>
      <c r="G549" s="210" t="str">
        <f t="shared" si="89"/>
        <v/>
      </c>
      <c r="H549" s="210" t="str">
        <f t="shared" si="84"/>
        <v/>
      </c>
      <c r="I549" s="210" t="str">
        <f t="shared" si="85"/>
        <v/>
      </c>
      <c r="J549" s="210" t="str">
        <f t="shared" si="90"/>
        <v/>
      </c>
      <c r="K549" s="210" t="str">
        <f t="shared" si="86"/>
        <v/>
      </c>
    </row>
    <row r="550" spans="2:11">
      <c r="B550" s="194" t="str">
        <f t="shared" si="82"/>
        <v/>
      </c>
      <c r="C550" s="209" t="str">
        <f t="shared" si="83"/>
        <v/>
      </c>
      <c r="D550" s="195" t="str">
        <f t="shared" si="87"/>
        <v/>
      </c>
      <c r="E550" s="210" t="str">
        <f t="shared" si="81"/>
        <v/>
      </c>
      <c r="F550" s="210" t="str">
        <f t="shared" si="88"/>
        <v/>
      </c>
      <c r="G550" s="210" t="str">
        <f t="shared" si="89"/>
        <v/>
      </c>
      <c r="H550" s="210" t="str">
        <f t="shared" si="84"/>
        <v/>
      </c>
      <c r="I550" s="210" t="str">
        <f t="shared" si="85"/>
        <v/>
      </c>
      <c r="J550" s="210" t="str">
        <f t="shared" si="90"/>
        <v/>
      </c>
      <c r="K550" s="210" t="str">
        <f t="shared" si="86"/>
        <v/>
      </c>
    </row>
    <row r="551" spans="2:11">
      <c r="B551" s="194" t="str">
        <f t="shared" si="82"/>
        <v/>
      </c>
      <c r="C551" s="209" t="str">
        <f t="shared" si="83"/>
        <v/>
      </c>
      <c r="D551" s="195" t="str">
        <f t="shared" si="87"/>
        <v/>
      </c>
      <c r="E551" s="210" t="str">
        <f t="shared" si="81"/>
        <v/>
      </c>
      <c r="F551" s="210" t="str">
        <f t="shared" si="88"/>
        <v/>
      </c>
      <c r="G551" s="210" t="str">
        <f t="shared" si="89"/>
        <v/>
      </c>
      <c r="H551" s="210" t="str">
        <f t="shared" si="84"/>
        <v/>
      </c>
      <c r="I551" s="210" t="str">
        <f t="shared" si="85"/>
        <v/>
      </c>
      <c r="J551" s="210" t="str">
        <f t="shared" si="90"/>
        <v/>
      </c>
      <c r="K551" s="210" t="str">
        <f t="shared" si="86"/>
        <v/>
      </c>
    </row>
    <row r="552" spans="2:11">
      <c r="B552" s="194" t="str">
        <f t="shared" si="82"/>
        <v/>
      </c>
      <c r="C552" s="209" t="str">
        <f t="shared" si="83"/>
        <v/>
      </c>
      <c r="D552" s="195" t="str">
        <f t="shared" si="87"/>
        <v/>
      </c>
      <c r="E552" s="210" t="str">
        <f t="shared" si="81"/>
        <v/>
      </c>
      <c r="F552" s="210" t="str">
        <f t="shared" si="88"/>
        <v/>
      </c>
      <c r="G552" s="210" t="str">
        <f t="shared" si="89"/>
        <v/>
      </c>
      <c r="H552" s="210" t="str">
        <f t="shared" si="84"/>
        <v/>
      </c>
      <c r="I552" s="210" t="str">
        <f t="shared" si="85"/>
        <v/>
      </c>
      <c r="J552" s="210" t="str">
        <f t="shared" si="90"/>
        <v/>
      </c>
      <c r="K552" s="210" t="str">
        <f t="shared" si="86"/>
        <v/>
      </c>
    </row>
    <row r="553" spans="2:11">
      <c r="B553" s="194" t="str">
        <f t="shared" si="82"/>
        <v/>
      </c>
      <c r="C553" s="209" t="str">
        <f t="shared" si="83"/>
        <v/>
      </c>
      <c r="D553" s="195" t="str">
        <f t="shared" si="87"/>
        <v/>
      </c>
      <c r="E553" s="210" t="str">
        <f t="shared" si="81"/>
        <v/>
      </c>
      <c r="F553" s="210" t="str">
        <f t="shared" si="88"/>
        <v/>
      </c>
      <c r="G553" s="210" t="str">
        <f t="shared" si="89"/>
        <v/>
      </c>
      <c r="H553" s="210" t="str">
        <f t="shared" si="84"/>
        <v/>
      </c>
      <c r="I553" s="210" t="str">
        <f t="shared" si="85"/>
        <v/>
      </c>
      <c r="J553" s="210" t="str">
        <f t="shared" si="90"/>
        <v/>
      </c>
      <c r="K553" s="210" t="str">
        <f t="shared" si="86"/>
        <v/>
      </c>
    </row>
    <row r="554" spans="2:11">
      <c r="B554" s="194" t="str">
        <f t="shared" si="82"/>
        <v/>
      </c>
      <c r="C554" s="209" t="str">
        <f t="shared" si="83"/>
        <v/>
      </c>
      <c r="D554" s="195" t="str">
        <f t="shared" si="87"/>
        <v/>
      </c>
      <c r="E554" s="210" t="str">
        <f t="shared" si="81"/>
        <v/>
      </c>
      <c r="F554" s="210" t="str">
        <f t="shared" si="88"/>
        <v/>
      </c>
      <c r="G554" s="210" t="str">
        <f t="shared" si="89"/>
        <v/>
      </c>
      <c r="H554" s="210" t="str">
        <f t="shared" si="84"/>
        <v/>
      </c>
      <c r="I554" s="210" t="str">
        <f t="shared" si="85"/>
        <v/>
      </c>
      <c r="J554" s="210" t="str">
        <f t="shared" si="90"/>
        <v/>
      </c>
      <c r="K554" s="210" t="str">
        <f t="shared" si="86"/>
        <v/>
      </c>
    </row>
    <row r="555" spans="2:11">
      <c r="B555" s="194" t="str">
        <f t="shared" si="82"/>
        <v/>
      </c>
      <c r="C555" s="209" t="str">
        <f t="shared" si="83"/>
        <v/>
      </c>
      <c r="D555" s="195" t="str">
        <f t="shared" si="87"/>
        <v/>
      </c>
      <c r="E555" s="210" t="str">
        <f t="shared" si="81"/>
        <v/>
      </c>
      <c r="F555" s="210" t="str">
        <f t="shared" si="88"/>
        <v/>
      </c>
      <c r="G555" s="210" t="str">
        <f t="shared" si="89"/>
        <v/>
      </c>
      <c r="H555" s="210" t="str">
        <f t="shared" si="84"/>
        <v/>
      </c>
      <c r="I555" s="210" t="str">
        <f t="shared" si="85"/>
        <v/>
      </c>
      <c r="J555" s="210" t="str">
        <f t="shared" si="90"/>
        <v/>
      </c>
      <c r="K555" s="210" t="str">
        <f t="shared" si="86"/>
        <v/>
      </c>
    </row>
    <row r="556" spans="2:11">
      <c r="B556" s="194" t="str">
        <f t="shared" si="82"/>
        <v/>
      </c>
      <c r="C556" s="209" t="str">
        <f t="shared" si="83"/>
        <v/>
      </c>
      <c r="D556" s="195" t="str">
        <f t="shared" si="87"/>
        <v/>
      </c>
      <c r="E556" s="210" t="str">
        <f t="shared" si="81"/>
        <v/>
      </c>
      <c r="F556" s="210" t="str">
        <f t="shared" si="88"/>
        <v/>
      </c>
      <c r="G556" s="210" t="str">
        <f t="shared" si="89"/>
        <v/>
      </c>
      <c r="H556" s="210" t="str">
        <f t="shared" si="84"/>
        <v/>
      </c>
      <c r="I556" s="210" t="str">
        <f t="shared" si="85"/>
        <v/>
      </c>
      <c r="J556" s="210" t="str">
        <f t="shared" si="90"/>
        <v/>
      </c>
      <c r="K556" s="210" t="str">
        <f t="shared" si="86"/>
        <v/>
      </c>
    </row>
    <row r="557" spans="2:11">
      <c r="B557" s="194" t="str">
        <f t="shared" si="82"/>
        <v/>
      </c>
      <c r="C557" s="209" t="str">
        <f t="shared" si="83"/>
        <v/>
      </c>
      <c r="D557" s="195" t="str">
        <f t="shared" si="87"/>
        <v/>
      </c>
      <c r="E557" s="210" t="str">
        <f t="shared" si="81"/>
        <v/>
      </c>
      <c r="F557" s="210" t="str">
        <f t="shared" si="88"/>
        <v/>
      </c>
      <c r="G557" s="210" t="str">
        <f t="shared" si="89"/>
        <v/>
      </c>
      <c r="H557" s="210" t="str">
        <f t="shared" si="84"/>
        <v/>
      </c>
      <c r="I557" s="210" t="str">
        <f t="shared" si="85"/>
        <v/>
      </c>
      <c r="J557" s="210" t="str">
        <f t="shared" si="90"/>
        <v/>
      </c>
      <c r="K557" s="210" t="str">
        <f t="shared" si="86"/>
        <v/>
      </c>
    </row>
    <row r="558" spans="2:11">
      <c r="B558" s="194" t="str">
        <f t="shared" si="82"/>
        <v/>
      </c>
      <c r="C558" s="209" t="str">
        <f t="shared" si="83"/>
        <v/>
      </c>
      <c r="D558" s="195" t="str">
        <f t="shared" si="87"/>
        <v/>
      </c>
      <c r="E558" s="210" t="str">
        <f t="shared" si="81"/>
        <v/>
      </c>
      <c r="F558" s="210" t="str">
        <f t="shared" si="88"/>
        <v/>
      </c>
      <c r="G558" s="210" t="str">
        <f t="shared" si="89"/>
        <v/>
      </c>
      <c r="H558" s="210" t="str">
        <f t="shared" si="84"/>
        <v/>
      </c>
      <c r="I558" s="210" t="str">
        <f t="shared" si="85"/>
        <v/>
      </c>
      <c r="J558" s="210" t="str">
        <f t="shared" si="90"/>
        <v/>
      </c>
      <c r="K558" s="210" t="str">
        <f t="shared" si="86"/>
        <v/>
      </c>
    </row>
    <row r="559" spans="2:11">
      <c r="B559" s="194" t="str">
        <f t="shared" si="82"/>
        <v/>
      </c>
      <c r="C559" s="209" t="str">
        <f t="shared" si="83"/>
        <v/>
      </c>
      <c r="D559" s="195" t="str">
        <f t="shared" si="87"/>
        <v/>
      </c>
      <c r="E559" s="210" t="str">
        <f t="shared" si="81"/>
        <v/>
      </c>
      <c r="F559" s="210" t="str">
        <f t="shared" si="88"/>
        <v/>
      </c>
      <c r="G559" s="210" t="str">
        <f t="shared" si="89"/>
        <v/>
      </c>
      <c r="H559" s="210" t="str">
        <f t="shared" si="84"/>
        <v/>
      </c>
      <c r="I559" s="210" t="str">
        <f t="shared" si="85"/>
        <v/>
      </c>
      <c r="J559" s="210" t="str">
        <f t="shared" si="90"/>
        <v/>
      </c>
      <c r="K559" s="210" t="str">
        <f t="shared" si="86"/>
        <v/>
      </c>
    </row>
    <row r="560" spans="2:11">
      <c r="B560" s="194" t="str">
        <f t="shared" si="82"/>
        <v/>
      </c>
      <c r="C560" s="209" t="str">
        <f t="shared" si="83"/>
        <v/>
      </c>
      <c r="D560" s="195" t="str">
        <f t="shared" si="87"/>
        <v/>
      </c>
      <c r="E560" s="210" t="str">
        <f t="shared" si="81"/>
        <v/>
      </c>
      <c r="F560" s="210" t="str">
        <f t="shared" si="88"/>
        <v/>
      </c>
      <c r="G560" s="210" t="str">
        <f t="shared" si="89"/>
        <v/>
      </c>
      <c r="H560" s="210" t="str">
        <f t="shared" si="84"/>
        <v/>
      </c>
      <c r="I560" s="210" t="str">
        <f t="shared" si="85"/>
        <v/>
      </c>
      <c r="J560" s="210" t="str">
        <f t="shared" si="90"/>
        <v/>
      </c>
      <c r="K560" s="210" t="str">
        <f t="shared" si="86"/>
        <v/>
      </c>
    </row>
    <row r="561" spans="2:11">
      <c r="B561" s="194" t="str">
        <f t="shared" si="82"/>
        <v/>
      </c>
      <c r="C561" s="209" t="str">
        <f t="shared" si="83"/>
        <v/>
      </c>
      <c r="D561" s="195" t="str">
        <f t="shared" si="87"/>
        <v/>
      </c>
      <c r="E561" s="210" t="str">
        <f t="shared" si="81"/>
        <v/>
      </c>
      <c r="F561" s="210" t="str">
        <f t="shared" si="88"/>
        <v/>
      </c>
      <c r="G561" s="210" t="str">
        <f t="shared" si="89"/>
        <v/>
      </c>
      <c r="H561" s="210" t="str">
        <f t="shared" si="84"/>
        <v/>
      </c>
      <c r="I561" s="210" t="str">
        <f t="shared" si="85"/>
        <v/>
      </c>
      <c r="J561" s="210" t="str">
        <f t="shared" si="90"/>
        <v/>
      </c>
      <c r="K561" s="210" t="str">
        <f t="shared" si="86"/>
        <v/>
      </c>
    </row>
    <row r="562" spans="2:11">
      <c r="B562" s="194" t="str">
        <f t="shared" si="82"/>
        <v/>
      </c>
      <c r="C562" s="209" t="str">
        <f t="shared" si="83"/>
        <v/>
      </c>
      <c r="D562" s="195" t="str">
        <f t="shared" si="87"/>
        <v/>
      </c>
      <c r="E562" s="210" t="str">
        <f t="shared" si="81"/>
        <v/>
      </c>
      <c r="F562" s="210" t="str">
        <f t="shared" si="88"/>
        <v/>
      </c>
      <c r="G562" s="210" t="str">
        <f t="shared" si="89"/>
        <v/>
      </c>
      <c r="H562" s="210" t="str">
        <f t="shared" si="84"/>
        <v/>
      </c>
      <c r="I562" s="210" t="str">
        <f t="shared" si="85"/>
        <v/>
      </c>
      <c r="J562" s="210" t="str">
        <f t="shared" si="90"/>
        <v/>
      </c>
      <c r="K562" s="210" t="str">
        <f t="shared" si="86"/>
        <v/>
      </c>
    </row>
    <row r="563" spans="2:11">
      <c r="B563" s="194" t="str">
        <f t="shared" si="82"/>
        <v/>
      </c>
      <c r="C563" s="209" t="str">
        <f t="shared" si="83"/>
        <v/>
      </c>
      <c r="D563" s="195" t="str">
        <f t="shared" si="87"/>
        <v/>
      </c>
      <c r="E563" s="210" t="str">
        <f t="shared" si="81"/>
        <v/>
      </c>
      <c r="F563" s="210" t="str">
        <f t="shared" si="88"/>
        <v/>
      </c>
      <c r="G563" s="210" t="str">
        <f t="shared" si="89"/>
        <v/>
      </c>
      <c r="H563" s="210" t="str">
        <f t="shared" si="84"/>
        <v/>
      </c>
      <c r="I563" s="210" t="str">
        <f t="shared" si="85"/>
        <v/>
      </c>
      <c r="J563" s="210" t="str">
        <f t="shared" si="90"/>
        <v/>
      </c>
      <c r="K563" s="210" t="str">
        <f t="shared" si="86"/>
        <v/>
      </c>
    </row>
    <row r="564" spans="2:11">
      <c r="B564" s="194" t="str">
        <f t="shared" si="82"/>
        <v/>
      </c>
      <c r="C564" s="209" t="str">
        <f t="shared" si="83"/>
        <v/>
      </c>
      <c r="D564" s="195" t="str">
        <f t="shared" si="87"/>
        <v/>
      </c>
      <c r="E564" s="210" t="str">
        <f t="shared" si="81"/>
        <v/>
      </c>
      <c r="F564" s="210" t="str">
        <f t="shared" si="88"/>
        <v/>
      </c>
      <c r="G564" s="210" t="str">
        <f t="shared" si="89"/>
        <v/>
      </c>
      <c r="H564" s="210" t="str">
        <f t="shared" si="84"/>
        <v/>
      </c>
      <c r="I564" s="210" t="str">
        <f t="shared" si="85"/>
        <v/>
      </c>
      <c r="J564" s="210" t="str">
        <f t="shared" si="90"/>
        <v/>
      </c>
      <c r="K564" s="210" t="str">
        <f t="shared" si="86"/>
        <v/>
      </c>
    </row>
    <row r="565" spans="2:11">
      <c r="B565" s="194" t="str">
        <f t="shared" si="82"/>
        <v/>
      </c>
      <c r="C565" s="209" t="str">
        <f t="shared" si="83"/>
        <v/>
      </c>
      <c r="D565" s="195" t="str">
        <f t="shared" si="87"/>
        <v/>
      </c>
      <c r="E565" s="210" t="str">
        <f t="shared" si="81"/>
        <v/>
      </c>
      <c r="F565" s="210" t="str">
        <f t="shared" si="88"/>
        <v/>
      </c>
      <c r="G565" s="210" t="str">
        <f t="shared" si="89"/>
        <v/>
      </c>
      <c r="H565" s="210" t="str">
        <f t="shared" si="84"/>
        <v/>
      </c>
      <c r="I565" s="210" t="str">
        <f t="shared" si="85"/>
        <v/>
      </c>
      <c r="J565" s="210" t="str">
        <f t="shared" si="90"/>
        <v/>
      </c>
      <c r="K565" s="210" t="str">
        <f t="shared" si="86"/>
        <v/>
      </c>
    </row>
    <row r="566" spans="2:11">
      <c r="B566" s="194" t="str">
        <f t="shared" si="82"/>
        <v/>
      </c>
      <c r="C566" s="209" t="str">
        <f t="shared" si="83"/>
        <v/>
      </c>
      <c r="D566" s="195" t="str">
        <f t="shared" si="87"/>
        <v/>
      </c>
      <c r="E566" s="210" t="str">
        <f t="shared" si="81"/>
        <v/>
      </c>
      <c r="F566" s="210" t="str">
        <f t="shared" si="88"/>
        <v/>
      </c>
      <c r="G566" s="210" t="str">
        <f t="shared" si="89"/>
        <v/>
      </c>
      <c r="H566" s="210" t="str">
        <f t="shared" si="84"/>
        <v/>
      </c>
      <c r="I566" s="210" t="str">
        <f t="shared" si="85"/>
        <v/>
      </c>
      <c r="J566" s="210" t="str">
        <f t="shared" si="90"/>
        <v/>
      </c>
      <c r="K566" s="210" t="str">
        <f t="shared" si="86"/>
        <v/>
      </c>
    </row>
    <row r="567" spans="2:11">
      <c r="B567" s="194" t="str">
        <f t="shared" si="82"/>
        <v/>
      </c>
      <c r="C567" s="209" t="str">
        <f t="shared" si="83"/>
        <v/>
      </c>
      <c r="D567" s="195" t="str">
        <f t="shared" si="87"/>
        <v/>
      </c>
      <c r="E567" s="210" t="str">
        <f t="shared" si="81"/>
        <v/>
      </c>
      <c r="F567" s="210" t="str">
        <f t="shared" si="88"/>
        <v/>
      </c>
      <c r="G567" s="210" t="str">
        <f t="shared" si="89"/>
        <v/>
      </c>
      <c r="H567" s="210" t="str">
        <f t="shared" si="84"/>
        <v/>
      </c>
      <c r="I567" s="210" t="str">
        <f t="shared" si="85"/>
        <v/>
      </c>
      <c r="J567" s="210" t="str">
        <f t="shared" si="90"/>
        <v/>
      </c>
      <c r="K567" s="210" t="str">
        <f t="shared" si="86"/>
        <v/>
      </c>
    </row>
    <row r="568" spans="2:11">
      <c r="B568" s="194" t="str">
        <f t="shared" si="82"/>
        <v/>
      </c>
      <c r="C568" s="209" t="str">
        <f t="shared" si="83"/>
        <v/>
      </c>
      <c r="D568" s="195" t="str">
        <f t="shared" si="87"/>
        <v/>
      </c>
      <c r="E568" s="210" t="str">
        <f t="shared" si="81"/>
        <v/>
      </c>
      <c r="F568" s="210" t="str">
        <f t="shared" si="88"/>
        <v/>
      </c>
      <c r="G568" s="210" t="str">
        <f t="shared" si="89"/>
        <v/>
      </c>
      <c r="H568" s="210" t="str">
        <f t="shared" si="84"/>
        <v/>
      </c>
      <c r="I568" s="210" t="str">
        <f t="shared" si="85"/>
        <v/>
      </c>
      <c r="J568" s="210" t="str">
        <f t="shared" si="90"/>
        <v/>
      </c>
      <c r="K568" s="210" t="str">
        <f t="shared" si="86"/>
        <v/>
      </c>
    </row>
    <row r="569" spans="2:11">
      <c r="B569" s="194" t="str">
        <f t="shared" si="82"/>
        <v/>
      </c>
      <c r="C569" s="209" t="str">
        <f t="shared" si="83"/>
        <v/>
      </c>
      <c r="D569" s="195" t="str">
        <f t="shared" si="87"/>
        <v/>
      </c>
      <c r="E569" s="210" t="str">
        <f t="shared" si="81"/>
        <v/>
      </c>
      <c r="F569" s="210" t="str">
        <f t="shared" si="88"/>
        <v/>
      </c>
      <c r="G569" s="210" t="str">
        <f t="shared" si="89"/>
        <v/>
      </c>
      <c r="H569" s="210" t="str">
        <f t="shared" si="84"/>
        <v/>
      </c>
      <c r="I569" s="210" t="str">
        <f t="shared" si="85"/>
        <v/>
      </c>
      <c r="J569" s="210" t="str">
        <f t="shared" si="90"/>
        <v/>
      </c>
      <c r="K569" s="210" t="str">
        <f t="shared" si="86"/>
        <v/>
      </c>
    </row>
    <row r="570" spans="2:11">
      <c r="B570" s="194" t="str">
        <f t="shared" si="82"/>
        <v/>
      </c>
      <c r="C570" s="209" t="str">
        <f t="shared" si="83"/>
        <v/>
      </c>
      <c r="D570" s="195" t="str">
        <f t="shared" si="87"/>
        <v/>
      </c>
      <c r="E570" s="210" t="str">
        <f t="shared" si="81"/>
        <v/>
      </c>
      <c r="F570" s="210" t="str">
        <f t="shared" si="88"/>
        <v/>
      </c>
      <c r="G570" s="210" t="str">
        <f t="shared" si="89"/>
        <v/>
      </c>
      <c r="H570" s="210" t="str">
        <f t="shared" si="84"/>
        <v/>
      </c>
      <c r="I570" s="210" t="str">
        <f t="shared" si="85"/>
        <v/>
      </c>
      <c r="J570" s="210" t="str">
        <f t="shared" si="90"/>
        <v/>
      </c>
      <c r="K570" s="210" t="str">
        <f t="shared" si="86"/>
        <v/>
      </c>
    </row>
    <row r="571" spans="2:11">
      <c r="B571" s="194" t="str">
        <f t="shared" si="82"/>
        <v/>
      </c>
      <c r="C571" s="209" t="str">
        <f t="shared" si="83"/>
        <v/>
      </c>
      <c r="D571" s="195" t="str">
        <f t="shared" si="87"/>
        <v/>
      </c>
      <c r="E571" s="210" t="str">
        <f t="shared" si="81"/>
        <v/>
      </c>
      <c r="F571" s="210" t="str">
        <f t="shared" si="88"/>
        <v/>
      </c>
      <c r="G571" s="210" t="str">
        <f t="shared" si="89"/>
        <v/>
      </c>
      <c r="H571" s="210" t="str">
        <f t="shared" si="84"/>
        <v/>
      </c>
      <c r="I571" s="210" t="str">
        <f t="shared" si="85"/>
        <v/>
      </c>
      <c r="J571" s="210" t="str">
        <f t="shared" si="90"/>
        <v/>
      </c>
      <c r="K571" s="210" t="str">
        <f t="shared" si="86"/>
        <v/>
      </c>
    </row>
    <row r="572" spans="2:11">
      <c r="B572" s="194" t="str">
        <f t="shared" si="82"/>
        <v/>
      </c>
      <c r="C572" s="209" t="str">
        <f t="shared" si="83"/>
        <v/>
      </c>
      <c r="D572" s="195" t="str">
        <f t="shared" si="87"/>
        <v/>
      </c>
      <c r="E572" s="210" t="str">
        <f t="shared" si="81"/>
        <v/>
      </c>
      <c r="F572" s="210" t="str">
        <f t="shared" si="88"/>
        <v/>
      </c>
      <c r="G572" s="210" t="str">
        <f t="shared" si="89"/>
        <v/>
      </c>
      <c r="H572" s="210" t="str">
        <f t="shared" si="84"/>
        <v/>
      </c>
      <c r="I572" s="210" t="str">
        <f t="shared" si="85"/>
        <v/>
      </c>
      <c r="J572" s="210" t="str">
        <f t="shared" si="90"/>
        <v/>
      </c>
      <c r="K572" s="210" t="str">
        <f t="shared" si="86"/>
        <v/>
      </c>
    </row>
    <row r="573" spans="2:11">
      <c r="B573" s="194" t="str">
        <f t="shared" si="82"/>
        <v/>
      </c>
      <c r="C573" s="209" t="str">
        <f t="shared" si="83"/>
        <v/>
      </c>
      <c r="D573" s="195" t="str">
        <f t="shared" si="87"/>
        <v/>
      </c>
      <c r="E573" s="210" t="str">
        <f t="shared" si="81"/>
        <v/>
      </c>
      <c r="F573" s="210" t="str">
        <f t="shared" si="88"/>
        <v/>
      </c>
      <c r="G573" s="210" t="str">
        <f t="shared" si="89"/>
        <v/>
      </c>
      <c r="H573" s="210" t="str">
        <f t="shared" si="84"/>
        <v/>
      </c>
      <c r="I573" s="210" t="str">
        <f t="shared" si="85"/>
        <v/>
      </c>
      <c r="J573" s="210" t="str">
        <f t="shared" si="90"/>
        <v/>
      </c>
      <c r="K573" s="210" t="str">
        <f t="shared" si="86"/>
        <v/>
      </c>
    </row>
    <row r="574" spans="2:11">
      <c r="B574" s="194" t="str">
        <f t="shared" si="82"/>
        <v/>
      </c>
      <c r="C574" s="209" t="str">
        <f t="shared" si="83"/>
        <v/>
      </c>
      <c r="D574" s="195" t="str">
        <f t="shared" si="87"/>
        <v/>
      </c>
      <c r="E574" s="210" t="str">
        <f t="shared" si="81"/>
        <v/>
      </c>
      <c r="F574" s="210" t="str">
        <f t="shared" si="88"/>
        <v/>
      </c>
      <c r="G574" s="210" t="str">
        <f t="shared" si="89"/>
        <v/>
      </c>
      <c r="H574" s="210" t="str">
        <f t="shared" si="84"/>
        <v/>
      </c>
      <c r="I574" s="210" t="str">
        <f t="shared" si="85"/>
        <v/>
      </c>
      <c r="J574" s="210" t="str">
        <f t="shared" si="90"/>
        <v/>
      </c>
      <c r="K574" s="210" t="str">
        <f t="shared" si="86"/>
        <v/>
      </c>
    </row>
    <row r="575" spans="2:11">
      <c r="B575" s="194" t="str">
        <f t="shared" si="82"/>
        <v/>
      </c>
      <c r="C575" s="209" t="str">
        <f t="shared" si="83"/>
        <v/>
      </c>
      <c r="D575" s="195" t="str">
        <f t="shared" si="87"/>
        <v/>
      </c>
      <c r="E575" s="210" t="str">
        <f t="shared" si="81"/>
        <v/>
      </c>
      <c r="F575" s="210" t="str">
        <f t="shared" si="88"/>
        <v/>
      </c>
      <c r="G575" s="210" t="str">
        <f t="shared" si="89"/>
        <v/>
      </c>
      <c r="H575" s="210" t="str">
        <f t="shared" si="84"/>
        <v/>
      </c>
      <c r="I575" s="210" t="str">
        <f t="shared" si="85"/>
        <v/>
      </c>
      <c r="J575" s="210" t="str">
        <f t="shared" si="90"/>
        <v/>
      </c>
      <c r="K575" s="210" t="str">
        <f t="shared" si="86"/>
        <v/>
      </c>
    </row>
    <row r="576" spans="2:11">
      <c r="B576" s="194" t="str">
        <f t="shared" si="82"/>
        <v/>
      </c>
      <c r="C576" s="209" t="str">
        <f t="shared" si="83"/>
        <v/>
      </c>
      <c r="D576" s="195" t="str">
        <f t="shared" si="87"/>
        <v/>
      </c>
      <c r="E576" s="210" t="str">
        <f t="shared" si="81"/>
        <v/>
      </c>
      <c r="F576" s="210" t="str">
        <f t="shared" si="88"/>
        <v/>
      </c>
      <c r="G576" s="210" t="str">
        <f t="shared" si="89"/>
        <v/>
      </c>
      <c r="H576" s="210" t="str">
        <f t="shared" si="84"/>
        <v/>
      </c>
      <c r="I576" s="210" t="str">
        <f t="shared" si="85"/>
        <v/>
      </c>
      <c r="J576" s="210" t="str">
        <f t="shared" si="90"/>
        <v/>
      </c>
      <c r="K576" s="210" t="str">
        <f t="shared" si="86"/>
        <v/>
      </c>
    </row>
    <row r="577" spans="2:11">
      <c r="B577" s="194" t="str">
        <f t="shared" si="82"/>
        <v/>
      </c>
      <c r="C577" s="209" t="str">
        <f t="shared" si="83"/>
        <v/>
      </c>
      <c r="D577" s="195" t="str">
        <f t="shared" si="87"/>
        <v/>
      </c>
      <c r="E577" s="210" t="str">
        <f t="shared" si="81"/>
        <v/>
      </c>
      <c r="F577" s="210" t="str">
        <f t="shared" si="88"/>
        <v/>
      </c>
      <c r="G577" s="210" t="str">
        <f t="shared" si="89"/>
        <v/>
      </c>
      <c r="H577" s="210" t="str">
        <f t="shared" si="84"/>
        <v/>
      </c>
      <c r="I577" s="210" t="str">
        <f t="shared" si="85"/>
        <v/>
      </c>
      <c r="J577" s="210" t="str">
        <f t="shared" si="90"/>
        <v/>
      </c>
      <c r="K577" s="210" t="str">
        <f t="shared" si="86"/>
        <v/>
      </c>
    </row>
    <row r="578" spans="2:11">
      <c r="B578" s="194" t="str">
        <f t="shared" si="82"/>
        <v/>
      </c>
      <c r="C578" s="209" t="str">
        <f t="shared" si="83"/>
        <v/>
      </c>
      <c r="D578" s="195" t="str">
        <f t="shared" si="87"/>
        <v/>
      </c>
      <c r="E578" s="210" t="str">
        <f t="shared" si="81"/>
        <v/>
      </c>
      <c r="F578" s="210" t="str">
        <f t="shared" si="88"/>
        <v/>
      </c>
      <c r="G578" s="210" t="str">
        <f t="shared" si="89"/>
        <v/>
      </c>
      <c r="H578" s="210" t="str">
        <f t="shared" si="84"/>
        <v/>
      </c>
      <c r="I578" s="210" t="str">
        <f t="shared" si="85"/>
        <v/>
      </c>
      <c r="J578" s="210" t="str">
        <f t="shared" si="90"/>
        <v/>
      </c>
      <c r="K578" s="210" t="str">
        <f t="shared" si="86"/>
        <v/>
      </c>
    </row>
    <row r="579" spans="2:11">
      <c r="B579" s="194" t="str">
        <f t="shared" si="82"/>
        <v/>
      </c>
      <c r="C579" s="209" t="str">
        <f t="shared" si="83"/>
        <v/>
      </c>
      <c r="D579" s="195" t="str">
        <f t="shared" si="87"/>
        <v/>
      </c>
      <c r="E579" s="210" t="str">
        <f t="shared" si="81"/>
        <v/>
      </c>
      <c r="F579" s="210" t="str">
        <f t="shared" si="88"/>
        <v/>
      </c>
      <c r="G579" s="210" t="str">
        <f t="shared" si="89"/>
        <v/>
      </c>
      <c r="H579" s="210" t="str">
        <f t="shared" si="84"/>
        <v/>
      </c>
      <c r="I579" s="210" t="str">
        <f t="shared" si="85"/>
        <v/>
      </c>
      <c r="J579" s="210" t="str">
        <f t="shared" si="90"/>
        <v/>
      </c>
      <c r="K579" s="210" t="str">
        <f t="shared" si="86"/>
        <v/>
      </c>
    </row>
    <row r="580" spans="2:11">
      <c r="B580" s="194" t="str">
        <f t="shared" si="82"/>
        <v/>
      </c>
      <c r="C580" s="209" t="str">
        <f t="shared" si="83"/>
        <v/>
      </c>
      <c r="D580" s="195" t="str">
        <f t="shared" si="87"/>
        <v/>
      </c>
      <c r="E580" s="210" t="str">
        <f t="shared" si="81"/>
        <v/>
      </c>
      <c r="F580" s="210" t="str">
        <f t="shared" si="88"/>
        <v/>
      </c>
      <c r="G580" s="210" t="str">
        <f t="shared" si="89"/>
        <v/>
      </c>
      <c r="H580" s="210" t="str">
        <f t="shared" si="84"/>
        <v/>
      </c>
      <c r="I580" s="210" t="str">
        <f t="shared" si="85"/>
        <v/>
      </c>
      <c r="J580" s="210" t="str">
        <f t="shared" si="90"/>
        <v/>
      </c>
      <c r="K580" s="210" t="str">
        <f t="shared" si="86"/>
        <v/>
      </c>
    </row>
    <row r="581" spans="2:11">
      <c r="B581" s="194" t="str">
        <f t="shared" si="82"/>
        <v/>
      </c>
      <c r="C581" s="209" t="str">
        <f t="shared" si="83"/>
        <v/>
      </c>
      <c r="D581" s="195" t="str">
        <f t="shared" si="87"/>
        <v/>
      </c>
      <c r="E581" s="210" t="str">
        <f t="shared" si="81"/>
        <v/>
      </c>
      <c r="F581" s="210" t="str">
        <f t="shared" si="88"/>
        <v/>
      </c>
      <c r="G581" s="210" t="str">
        <f t="shared" si="89"/>
        <v/>
      </c>
      <c r="H581" s="210" t="str">
        <f t="shared" si="84"/>
        <v/>
      </c>
      <c r="I581" s="210" t="str">
        <f t="shared" si="85"/>
        <v/>
      </c>
      <c r="J581" s="210" t="str">
        <f t="shared" si="90"/>
        <v/>
      </c>
      <c r="K581" s="210" t="str">
        <f t="shared" si="86"/>
        <v/>
      </c>
    </row>
    <row r="582" spans="2:11">
      <c r="B582" s="194" t="str">
        <f t="shared" si="82"/>
        <v/>
      </c>
      <c r="C582" s="209" t="str">
        <f t="shared" si="83"/>
        <v/>
      </c>
      <c r="D582" s="195" t="str">
        <f t="shared" si="87"/>
        <v/>
      </c>
      <c r="E582" s="210" t="str">
        <f t="shared" si="81"/>
        <v/>
      </c>
      <c r="F582" s="210" t="str">
        <f t="shared" si="88"/>
        <v/>
      </c>
      <c r="G582" s="210" t="str">
        <f t="shared" si="89"/>
        <v/>
      </c>
      <c r="H582" s="210" t="str">
        <f t="shared" si="84"/>
        <v/>
      </c>
      <c r="I582" s="210" t="str">
        <f t="shared" si="85"/>
        <v/>
      </c>
      <c r="J582" s="210" t="str">
        <f t="shared" si="90"/>
        <v/>
      </c>
      <c r="K582" s="210" t="str">
        <f t="shared" si="86"/>
        <v/>
      </c>
    </row>
    <row r="583" spans="2:11">
      <c r="B583" s="194" t="str">
        <f t="shared" si="82"/>
        <v/>
      </c>
      <c r="C583" s="209" t="str">
        <f t="shared" si="83"/>
        <v/>
      </c>
      <c r="D583" s="195" t="str">
        <f t="shared" si="87"/>
        <v/>
      </c>
      <c r="E583" s="210" t="str">
        <f t="shared" si="81"/>
        <v/>
      </c>
      <c r="F583" s="210" t="str">
        <f t="shared" si="88"/>
        <v/>
      </c>
      <c r="G583" s="210" t="str">
        <f t="shared" si="89"/>
        <v/>
      </c>
      <c r="H583" s="210" t="str">
        <f t="shared" si="84"/>
        <v/>
      </c>
      <c r="I583" s="210" t="str">
        <f t="shared" si="85"/>
        <v/>
      </c>
      <c r="J583" s="210" t="str">
        <f t="shared" si="90"/>
        <v/>
      </c>
      <c r="K583" s="210" t="str">
        <f t="shared" si="86"/>
        <v/>
      </c>
    </row>
    <row r="584" spans="2:11">
      <c r="B584" s="194" t="str">
        <f t="shared" si="82"/>
        <v/>
      </c>
      <c r="C584" s="209" t="str">
        <f t="shared" si="83"/>
        <v/>
      </c>
      <c r="D584" s="195" t="str">
        <f t="shared" si="87"/>
        <v/>
      </c>
      <c r="E584" s="210" t="str">
        <f t="shared" si="81"/>
        <v/>
      </c>
      <c r="F584" s="210" t="str">
        <f t="shared" si="88"/>
        <v/>
      </c>
      <c r="G584" s="210" t="str">
        <f t="shared" si="89"/>
        <v/>
      </c>
      <c r="H584" s="210" t="str">
        <f t="shared" si="84"/>
        <v/>
      </c>
      <c r="I584" s="210" t="str">
        <f t="shared" si="85"/>
        <v/>
      </c>
      <c r="J584" s="210" t="str">
        <f t="shared" si="90"/>
        <v/>
      </c>
      <c r="K584" s="210" t="str">
        <f t="shared" si="86"/>
        <v/>
      </c>
    </row>
    <row r="585" spans="2:11">
      <c r="B585" s="194" t="str">
        <f t="shared" si="82"/>
        <v/>
      </c>
      <c r="C585" s="209" t="str">
        <f t="shared" si="83"/>
        <v/>
      </c>
      <c r="D585" s="195" t="str">
        <f t="shared" si="87"/>
        <v/>
      </c>
      <c r="E585" s="210" t="str">
        <f t="shared" si="81"/>
        <v/>
      </c>
      <c r="F585" s="210" t="str">
        <f t="shared" si="88"/>
        <v/>
      </c>
      <c r="G585" s="210" t="str">
        <f t="shared" si="89"/>
        <v/>
      </c>
      <c r="H585" s="210" t="str">
        <f t="shared" si="84"/>
        <v/>
      </c>
      <c r="I585" s="210" t="str">
        <f t="shared" si="85"/>
        <v/>
      </c>
      <c r="J585" s="210" t="str">
        <f t="shared" si="90"/>
        <v/>
      </c>
      <c r="K585" s="210" t="str">
        <f t="shared" si="86"/>
        <v/>
      </c>
    </row>
    <row r="586" spans="2:11">
      <c r="B586" s="194" t="str">
        <f t="shared" si="82"/>
        <v/>
      </c>
      <c r="C586" s="209" t="str">
        <f t="shared" si="83"/>
        <v/>
      </c>
      <c r="D586" s="195" t="str">
        <f t="shared" si="87"/>
        <v/>
      </c>
      <c r="E586" s="210" t="str">
        <f t="shared" si="81"/>
        <v/>
      </c>
      <c r="F586" s="210" t="str">
        <f t="shared" si="88"/>
        <v/>
      </c>
      <c r="G586" s="210" t="str">
        <f t="shared" si="89"/>
        <v/>
      </c>
      <c r="H586" s="210" t="str">
        <f t="shared" si="84"/>
        <v/>
      </c>
      <c r="I586" s="210" t="str">
        <f t="shared" si="85"/>
        <v/>
      </c>
      <c r="J586" s="210" t="str">
        <f t="shared" si="90"/>
        <v/>
      </c>
      <c r="K586" s="210" t="str">
        <f t="shared" si="86"/>
        <v/>
      </c>
    </row>
    <row r="587" spans="2:11">
      <c r="B587" s="194" t="str">
        <f t="shared" si="82"/>
        <v/>
      </c>
      <c r="C587" s="209" t="str">
        <f t="shared" si="83"/>
        <v/>
      </c>
      <c r="D587" s="195" t="str">
        <f t="shared" si="87"/>
        <v/>
      </c>
      <c r="E587" s="210" t="str">
        <f t="shared" si="81"/>
        <v/>
      </c>
      <c r="F587" s="210" t="str">
        <f t="shared" si="88"/>
        <v/>
      </c>
      <c r="G587" s="210" t="str">
        <f t="shared" si="89"/>
        <v/>
      </c>
      <c r="H587" s="210" t="str">
        <f t="shared" si="84"/>
        <v/>
      </c>
      <c r="I587" s="210" t="str">
        <f t="shared" si="85"/>
        <v/>
      </c>
      <c r="J587" s="210" t="str">
        <f t="shared" si="90"/>
        <v/>
      </c>
      <c r="K587" s="210" t="str">
        <f t="shared" si="86"/>
        <v/>
      </c>
    </row>
    <row r="588" spans="2:11">
      <c r="B588" s="194" t="str">
        <f t="shared" si="82"/>
        <v/>
      </c>
      <c r="C588" s="209" t="str">
        <f t="shared" si="83"/>
        <v/>
      </c>
      <c r="D588" s="195" t="str">
        <f t="shared" si="87"/>
        <v/>
      </c>
      <c r="E588" s="210" t="str">
        <f t="shared" si="81"/>
        <v/>
      </c>
      <c r="F588" s="210" t="str">
        <f t="shared" si="88"/>
        <v/>
      </c>
      <c r="G588" s="210" t="str">
        <f t="shared" si="89"/>
        <v/>
      </c>
      <c r="H588" s="210" t="str">
        <f t="shared" si="84"/>
        <v/>
      </c>
      <c r="I588" s="210" t="str">
        <f t="shared" si="85"/>
        <v/>
      </c>
      <c r="J588" s="210" t="str">
        <f t="shared" si="90"/>
        <v/>
      </c>
      <c r="K588" s="210" t="str">
        <f t="shared" si="86"/>
        <v/>
      </c>
    </row>
    <row r="589" spans="2:11">
      <c r="B589" s="194" t="str">
        <f t="shared" si="82"/>
        <v/>
      </c>
      <c r="C589" s="209" t="str">
        <f t="shared" si="83"/>
        <v/>
      </c>
      <c r="D589" s="195" t="str">
        <f t="shared" si="87"/>
        <v/>
      </c>
      <c r="E589" s="210" t="str">
        <f t="shared" si="81"/>
        <v/>
      </c>
      <c r="F589" s="210" t="str">
        <f t="shared" si="88"/>
        <v/>
      </c>
      <c r="G589" s="210" t="str">
        <f t="shared" si="89"/>
        <v/>
      </c>
      <c r="H589" s="210" t="str">
        <f t="shared" si="84"/>
        <v/>
      </c>
      <c r="I589" s="210" t="str">
        <f t="shared" si="85"/>
        <v/>
      </c>
      <c r="J589" s="210" t="str">
        <f t="shared" si="90"/>
        <v/>
      </c>
      <c r="K589" s="210" t="str">
        <f t="shared" si="86"/>
        <v/>
      </c>
    </row>
    <row r="590" spans="2:11">
      <c r="B590" s="194" t="str">
        <f t="shared" si="82"/>
        <v/>
      </c>
      <c r="C590" s="209" t="str">
        <f t="shared" si="83"/>
        <v/>
      </c>
      <c r="D590" s="195" t="str">
        <f t="shared" si="87"/>
        <v/>
      </c>
      <c r="E590" s="210" t="str">
        <f t="shared" si="81"/>
        <v/>
      </c>
      <c r="F590" s="210" t="str">
        <f t="shared" si="88"/>
        <v/>
      </c>
      <c r="G590" s="210" t="str">
        <f t="shared" si="89"/>
        <v/>
      </c>
      <c r="H590" s="210" t="str">
        <f t="shared" si="84"/>
        <v/>
      </c>
      <c r="I590" s="210" t="str">
        <f t="shared" si="85"/>
        <v/>
      </c>
      <c r="J590" s="210" t="str">
        <f t="shared" si="90"/>
        <v/>
      </c>
      <c r="K590" s="210" t="str">
        <f t="shared" si="86"/>
        <v/>
      </c>
    </row>
    <row r="591" spans="2:11">
      <c r="B591" s="194" t="str">
        <f t="shared" si="82"/>
        <v/>
      </c>
      <c r="C591" s="209" t="str">
        <f t="shared" si="83"/>
        <v/>
      </c>
      <c r="D591" s="195" t="str">
        <f t="shared" si="87"/>
        <v/>
      </c>
      <c r="E591" s="210" t="str">
        <f t="shared" si="81"/>
        <v/>
      </c>
      <c r="F591" s="210" t="str">
        <f t="shared" si="88"/>
        <v/>
      </c>
      <c r="G591" s="210" t="str">
        <f t="shared" si="89"/>
        <v/>
      </c>
      <c r="H591" s="210" t="str">
        <f t="shared" si="84"/>
        <v/>
      </c>
      <c r="I591" s="210" t="str">
        <f t="shared" si="85"/>
        <v/>
      </c>
      <c r="J591" s="210" t="str">
        <f t="shared" si="90"/>
        <v/>
      </c>
      <c r="K591" s="210" t="str">
        <f t="shared" si="86"/>
        <v/>
      </c>
    </row>
    <row r="592" spans="2:11">
      <c r="B592" s="194" t="str">
        <f t="shared" si="82"/>
        <v/>
      </c>
      <c r="C592" s="209" t="str">
        <f t="shared" si="83"/>
        <v/>
      </c>
      <c r="D592" s="195" t="str">
        <f t="shared" si="87"/>
        <v/>
      </c>
      <c r="E592" s="210" t="str">
        <f t="shared" si="81"/>
        <v/>
      </c>
      <c r="F592" s="210" t="str">
        <f t="shared" si="88"/>
        <v/>
      </c>
      <c r="G592" s="210" t="str">
        <f t="shared" si="89"/>
        <v/>
      </c>
      <c r="H592" s="210" t="str">
        <f t="shared" si="84"/>
        <v/>
      </c>
      <c r="I592" s="210" t="str">
        <f t="shared" si="85"/>
        <v/>
      </c>
      <c r="J592" s="210" t="str">
        <f t="shared" si="90"/>
        <v/>
      </c>
      <c r="K592" s="210" t="str">
        <f t="shared" si="86"/>
        <v/>
      </c>
    </row>
    <row r="593" spans="2:11">
      <c r="B593" s="194" t="str">
        <f t="shared" si="82"/>
        <v/>
      </c>
      <c r="C593" s="209" t="str">
        <f t="shared" si="83"/>
        <v/>
      </c>
      <c r="D593" s="195" t="str">
        <f t="shared" si="87"/>
        <v/>
      </c>
      <c r="E593" s="210" t="str">
        <f t="shared" si="81"/>
        <v/>
      </c>
      <c r="F593" s="210" t="str">
        <f t="shared" si="88"/>
        <v/>
      </c>
      <c r="G593" s="210" t="str">
        <f t="shared" si="89"/>
        <v/>
      </c>
      <c r="H593" s="210" t="str">
        <f t="shared" si="84"/>
        <v/>
      </c>
      <c r="I593" s="210" t="str">
        <f t="shared" si="85"/>
        <v/>
      </c>
      <c r="J593" s="210" t="str">
        <f t="shared" si="90"/>
        <v/>
      </c>
      <c r="K593" s="210" t="str">
        <f t="shared" si="86"/>
        <v/>
      </c>
    </row>
    <row r="594" spans="2:11">
      <c r="B594" s="194" t="str">
        <f t="shared" si="82"/>
        <v/>
      </c>
      <c r="C594" s="209" t="str">
        <f t="shared" si="83"/>
        <v/>
      </c>
      <c r="D594" s="195" t="str">
        <f t="shared" si="87"/>
        <v/>
      </c>
      <c r="E594" s="210" t="str">
        <f t="shared" si="81"/>
        <v/>
      </c>
      <c r="F594" s="210" t="str">
        <f t="shared" si="88"/>
        <v/>
      </c>
      <c r="G594" s="210" t="str">
        <f t="shared" si="89"/>
        <v/>
      </c>
      <c r="H594" s="210" t="str">
        <f t="shared" si="84"/>
        <v/>
      </c>
      <c r="I594" s="210" t="str">
        <f t="shared" si="85"/>
        <v/>
      </c>
      <c r="J594" s="210" t="str">
        <f t="shared" si="90"/>
        <v/>
      </c>
      <c r="K594" s="210" t="str">
        <f t="shared" si="86"/>
        <v/>
      </c>
    </row>
    <row r="595" spans="2:11">
      <c r="B595" s="194" t="str">
        <f t="shared" si="82"/>
        <v/>
      </c>
      <c r="C595" s="209" t="str">
        <f t="shared" si="83"/>
        <v/>
      </c>
      <c r="D595" s="195" t="str">
        <f t="shared" si="87"/>
        <v/>
      </c>
      <c r="E595" s="210" t="str">
        <f t="shared" si="81"/>
        <v/>
      </c>
      <c r="F595" s="210" t="str">
        <f t="shared" si="88"/>
        <v/>
      </c>
      <c r="G595" s="210" t="str">
        <f t="shared" si="89"/>
        <v/>
      </c>
      <c r="H595" s="210" t="str">
        <f t="shared" si="84"/>
        <v/>
      </c>
      <c r="I595" s="210" t="str">
        <f t="shared" si="85"/>
        <v/>
      </c>
      <c r="J595" s="210" t="str">
        <f t="shared" si="90"/>
        <v/>
      </c>
      <c r="K595" s="210" t="str">
        <f t="shared" si="86"/>
        <v/>
      </c>
    </row>
    <row r="596" spans="2:11">
      <c r="B596" s="194" t="str">
        <f t="shared" si="82"/>
        <v/>
      </c>
      <c r="C596" s="209" t="str">
        <f t="shared" si="83"/>
        <v/>
      </c>
      <c r="D596" s="195" t="str">
        <f t="shared" si="87"/>
        <v/>
      </c>
      <c r="E596" s="210" t="str">
        <f t="shared" si="81"/>
        <v/>
      </c>
      <c r="F596" s="210" t="str">
        <f t="shared" si="88"/>
        <v/>
      </c>
      <c r="G596" s="210" t="str">
        <f t="shared" si="89"/>
        <v/>
      </c>
      <c r="H596" s="210" t="str">
        <f t="shared" si="84"/>
        <v/>
      </c>
      <c r="I596" s="210" t="str">
        <f t="shared" si="85"/>
        <v/>
      </c>
      <c r="J596" s="210" t="str">
        <f t="shared" si="90"/>
        <v/>
      </c>
      <c r="K596" s="210" t="str">
        <f t="shared" si="86"/>
        <v/>
      </c>
    </row>
    <row r="597" spans="2:11">
      <c r="B597" s="194" t="str">
        <f t="shared" si="82"/>
        <v/>
      </c>
      <c r="C597" s="209" t="str">
        <f t="shared" si="83"/>
        <v/>
      </c>
      <c r="D597" s="195" t="str">
        <f t="shared" si="87"/>
        <v/>
      </c>
      <c r="E597" s="210" t="str">
        <f t="shared" si="81"/>
        <v/>
      </c>
      <c r="F597" s="210" t="str">
        <f t="shared" si="88"/>
        <v/>
      </c>
      <c r="G597" s="210" t="str">
        <f t="shared" si="89"/>
        <v/>
      </c>
      <c r="H597" s="210" t="str">
        <f t="shared" si="84"/>
        <v/>
      </c>
      <c r="I597" s="210" t="str">
        <f t="shared" si="85"/>
        <v/>
      </c>
      <c r="J597" s="210" t="str">
        <f t="shared" si="90"/>
        <v/>
      </c>
      <c r="K597" s="210" t="str">
        <f t="shared" si="86"/>
        <v/>
      </c>
    </row>
    <row r="598" spans="2:11">
      <c r="B598" s="194" t="str">
        <f t="shared" si="82"/>
        <v/>
      </c>
      <c r="C598" s="209" t="str">
        <f t="shared" si="83"/>
        <v/>
      </c>
      <c r="D598" s="195" t="str">
        <f t="shared" si="87"/>
        <v/>
      </c>
      <c r="E598" s="210" t="str">
        <f t="shared" si="81"/>
        <v/>
      </c>
      <c r="F598" s="210" t="str">
        <f t="shared" si="88"/>
        <v/>
      </c>
      <c r="G598" s="210" t="str">
        <f t="shared" si="89"/>
        <v/>
      </c>
      <c r="H598" s="210" t="str">
        <f t="shared" si="84"/>
        <v/>
      </c>
      <c r="I598" s="210" t="str">
        <f t="shared" si="85"/>
        <v/>
      </c>
      <c r="J598" s="210" t="str">
        <f t="shared" si="90"/>
        <v/>
      </c>
      <c r="K598" s="210" t="str">
        <f t="shared" si="86"/>
        <v/>
      </c>
    </row>
    <row r="599" spans="2:11">
      <c r="B599" s="194" t="str">
        <f t="shared" si="82"/>
        <v/>
      </c>
      <c r="C599" s="209" t="str">
        <f t="shared" si="83"/>
        <v/>
      </c>
      <c r="D599" s="195" t="str">
        <f t="shared" si="87"/>
        <v/>
      </c>
      <c r="E599" s="210" t="str">
        <f t="shared" si="81"/>
        <v/>
      </c>
      <c r="F599" s="210" t="str">
        <f t="shared" si="88"/>
        <v/>
      </c>
      <c r="G599" s="210" t="str">
        <f t="shared" si="89"/>
        <v/>
      </c>
      <c r="H599" s="210" t="str">
        <f t="shared" si="84"/>
        <v/>
      </c>
      <c r="I599" s="210" t="str">
        <f t="shared" si="85"/>
        <v/>
      </c>
      <c r="J599" s="210" t="str">
        <f t="shared" si="90"/>
        <v/>
      </c>
      <c r="K599" s="210" t="str">
        <f t="shared" si="86"/>
        <v/>
      </c>
    </row>
    <row r="600" spans="2:11">
      <c r="B600" s="194" t="str">
        <f t="shared" si="82"/>
        <v/>
      </c>
      <c r="C600" s="209" t="str">
        <f t="shared" si="83"/>
        <v/>
      </c>
      <c r="D600" s="195" t="str">
        <f t="shared" si="87"/>
        <v/>
      </c>
      <c r="E600" s="210" t="str">
        <f t="shared" si="81"/>
        <v/>
      </c>
      <c r="F600" s="210" t="str">
        <f t="shared" si="88"/>
        <v/>
      </c>
      <c r="G600" s="210" t="str">
        <f t="shared" si="89"/>
        <v/>
      </c>
      <c r="H600" s="210" t="str">
        <f t="shared" si="84"/>
        <v/>
      </c>
      <c r="I600" s="210" t="str">
        <f t="shared" si="85"/>
        <v/>
      </c>
      <c r="J600" s="210" t="str">
        <f t="shared" si="90"/>
        <v/>
      </c>
      <c r="K600" s="210" t="str">
        <f t="shared" si="86"/>
        <v/>
      </c>
    </row>
    <row r="601" spans="2:11">
      <c r="B601" s="194" t="str">
        <f t="shared" si="82"/>
        <v/>
      </c>
      <c r="C601" s="209" t="str">
        <f t="shared" si="83"/>
        <v/>
      </c>
      <c r="D601" s="195" t="str">
        <f t="shared" si="87"/>
        <v/>
      </c>
      <c r="E601" s="210" t="str">
        <f t="shared" si="81"/>
        <v/>
      </c>
      <c r="F601" s="210" t="str">
        <f t="shared" si="88"/>
        <v/>
      </c>
      <c r="G601" s="210" t="str">
        <f t="shared" si="89"/>
        <v/>
      </c>
      <c r="H601" s="210" t="str">
        <f t="shared" si="84"/>
        <v/>
      </c>
      <c r="I601" s="210" t="str">
        <f t="shared" si="85"/>
        <v/>
      </c>
      <c r="J601" s="210" t="str">
        <f t="shared" si="90"/>
        <v/>
      </c>
      <c r="K601" s="210" t="str">
        <f t="shared" si="86"/>
        <v/>
      </c>
    </row>
    <row r="602" spans="2:11">
      <c r="B602" s="194" t="str">
        <f t="shared" si="82"/>
        <v/>
      </c>
      <c r="C602" s="209" t="str">
        <f t="shared" si="83"/>
        <v/>
      </c>
      <c r="D602" s="195" t="str">
        <f t="shared" si="87"/>
        <v/>
      </c>
      <c r="E602" s="210" t="str">
        <f t="shared" si="81"/>
        <v/>
      </c>
      <c r="F602" s="210" t="str">
        <f t="shared" si="88"/>
        <v/>
      </c>
      <c r="G602" s="210" t="str">
        <f t="shared" si="89"/>
        <v/>
      </c>
      <c r="H602" s="210" t="str">
        <f t="shared" si="84"/>
        <v/>
      </c>
      <c r="I602" s="210" t="str">
        <f t="shared" si="85"/>
        <v/>
      </c>
      <c r="J602" s="210" t="str">
        <f t="shared" si="90"/>
        <v/>
      </c>
      <c r="K602" s="210" t="str">
        <f t="shared" si="86"/>
        <v/>
      </c>
    </row>
    <row r="603" spans="2:11">
      <c r="B603" s="194" t="str">
        <f t="shared" si="82"/>
        <v/>
      </c>
      <c r="C603" s="209" t="str">
        <f t="shared" si="83"/>
        <v/>
      </c>
      <c r="D603" s="195" t="str">
        <f t="shared" si="87"/>
        <v/>
      </c>
      <c r="E603" s="210" t="str">
        <f t="shared" si="81"/>
        <v/>
      </c>
      <c r="F603" s="210" t="str">
        <f t="shared" si="88"/>
        <v/>
      </c>
      <c r="G603" s="210" t="str">
        <f t="shared" si="89"/>
        <v/>
      </c>
      <c r="H603" s="210" t="str">
        <f t="shared" si="84"/>
        <v/>
      </c>
      <c r="I603" s="210" t="str">
        <f t="shared" si="85"/>
        <v/>
      </c>
      <c r="J603" s="210" t="str">
        <f t="shared" si="90"/>
        <v/>
      </c>
      <c r="K603" s="210" t="str">
        <f t="shared" si="86"/>
        <v/>
      </c>
    </row>
    <row r="604" spans="2:11">
      <c r="B604" s="194" t="str">
        <f t="shared" si="82"/>
        <v/>
      </c>
      <c r="C604" s="209" t="str">
        <f t="shared" si="83"/>
        <v/>
      </c>
      <c r="D604" s="195" t="str">
        <f t="shared" si="87"/>
        <v/>
      </c>
      <c r="E604" s="210" t="str">
        <f t="shared" si="81"/>
        <v/>
      </c>
      <c r="F604" s="210" t="str">
        <f t="shared" si="88"/>
        <v/>
      </c>
      <c r="G604" s="210" t="str">
        <f t="shared" si="89"/>
        <v/>
      </c>
      <c r="H604" s="210" t="str">
        <f t="shared" si="84"/>
        <v/>
      </c>
      <c r="I604" s="210" t="str">
        <f t="shared" si="85"/>
        <v/>
      </c>
      <c r="J604" s="210" t="str">
        <f t="shared" si="90"/>
        <v/>
      </c>
      <c r="K604" s="210" t="str">
        <f t="shared" si="86"/>
        <v/>
      </c>
    </row>
    <row r="605" spans="2:11">
      <c r="B605" s="194" t="str">
        <f t="shared" si="82"/>
        <v/>
      </c>
      <c r="C605" s="209" t="str">
        <f t="shared" si="83"/>
        <v/>
      </c>
      <c r="D605" s="195" t="str">
        <f t="shared" si="87"/>
        <v/>
      </c>
      <c r="E605" s="210" t="str">
        <f t="shared" si="81"/>
        <v/>
      </c>
      <c r="F605" s="210" t="str">
        <f t="shared" si="88"/>
        <v/>
      </c>
      <c r="G605" s="210" t="str">
        <f t="shared" si="89"/>
        <v/>
      </c>
      <c r="H605" s="210" t="str">
        <f t="shared" si="84"/>
        <v/>
      </c>
      <c r="I605" s="210" t="str">
        <f t="shared" si="85"/>
        <v/>
      </c>
      <c r="J605" s="210" t="str">
        <f t="shared" si="90"/>
        <v/>
      </c>
      <c r="K605" s="210" t="str">
        <f t="shared" si="86"/>
        <v/>
      </c>
    </row>
    <row r="606" spans="2:11">
      <c r="B606" s="194" t="str">
        <f t="shared" si="82"/>
        <v/>
      </c>
      <c r="C606" s="209" t="str">
        <f t="shared" si="83"/>
        <v/>
      </c>
      <c r="D606" s="195" t="str">
        <f t="shared" si="87"/>
        <v/>
      </c>
      <c r="E606" s="210" t="str">
        <f t="shared" si="81"/>
        <v/>
      </c>
      <c r="F606" s="210" t="str">
        <f t="shared" si="88"/>
        <v/>
      </c>
      <c r="G606" s="210" t="str">
        <f t="shared" si="89"/>
        <v/>
      </c>
      <c r="H606" s="210" t="str">
        <f t="shared" si="84"/>
        <v/>
      </c>
      <c r="I606" s="210" t="str">
        <f t="shared" si="85"/>
        <v/>
      </c>
      <c r="J606" s="210" t="str">
        <f t="shared" si="90"/>
        <v/>
      </c>
      <c r="K606" s="210" t="str">
        <f t="shared" si="86"/>
        <v/>
      </c>
    </row>
    <row r="607" spans="2:11">
      <c r="B607" s="194" t="str">
        <f t="shared" si="82"/>
        <v/>
      </c>
      <c r="C607" s="209" t="str">
        <f t="shared" si="83"/>
        <v/>
      </c>
      <c r="D607" s="195" t="str">
        <f t="shared" si="87"/>
        <v/>
      </c>
      <c r="E607" s="210" t="str">
        <f t="shared" ref="E607:E670" si="91">IF(D607&lt;&gt;"",F607+H607,"")</f>
        <v/>
      </c>
      <c r="F607" s="210" t="str">
        <f t="shared" si="88"/>
        <v/>
      </c>
      <c r="G607" s="210" t="str">
        <f t="shared" si="89"/>
        <v/>
      </c>
      <c r="H607" s="210" t="str">
        <f t="shared" si="84"/>
        <v/>
      </c>
      <c r="I607" s="210" t="str">
        <f t="shared" si="85"/>
        <v/>
      </c>
      <c r="J607" s="210" t="str">
        <f t="shared" si="90"/>
        <v/>
      </c>
      <c r="K607" s="210" t="str">
        <f t="shared" si="86"/>
        <v/>
      </c>
    </row>
    <row r="608" spans="2:11">
      <c r="B608" s="194" t="str">
        <f t="shared" ref="B608:B671" si="92">IF(AND(D608&lt;&gt;"",OR($B$18=2,$B$18=3),B607&lt;$E$21),"D",D608)</f>
        <v/>
      </c>
      <c r="C608" s="209" t="str">
        <f t="shared" ref="C608:C671" si="93">IF(D608&lt;&gt;"",DATE(YEAR(C607),MONTH(C607)+1,DAY(C607)),"")</f>
        <v/>
      </c>
      <c r="D608" s="195" t="str">
        <f t="shared" si="87"/>
        <v/>
      </c>
      <c r="E608" s="210" t="str">
        <f t="shared" si="91"/>
        <v/>
      </c>
      <c r="F608" s="210" t="str">
        <f t="shared" si="88"/>
        <v/>
      </c>
      <c r="G608" s="210" t="str">
        <f t="shared" si="89"/>
        <v/>
      </c>
      <c r="H608" s="210" t="str">
        <f t="shared" ref="H608:H671" si="94">IF(D608&lt;&gt;"",$E$7*$E$13/100/12,"")</f>
        <v/>
      </c>
      <c r="I608" s="210" t="str">
        <f t="shared" ref="I608:I671" si="95">IF(AND(D608&lt;&gt;"",B608=D608),F608-G608,IF(AND(D608&lt;&gt;"",B608="D"),0,""))</f>
        <v/>
      </c>
      <c r="J608" s="210" t="str">
        <f t="shared" si="90"/>
        <v/>
      </c>
      <c r="K608" s="210" t="str">
        <f t="shared" ref="K608:K671" si="96">IF(D608&lt;&gt;"",K607+G608,"")</f>
        <v/>
      </c>
    </row>
    <row r="609" spans="2:11">
      <c r="B609" s="194" t="str">
        <f t="shared" si="92"/>
        <v/>
      </c>
      <c r="C609" s="209" t="str">
        <f t="shared" si="93"/>
        <v/>
      </c>
      <c r="D609" s="195" t="str">
        <f t="shared" ref="D609:D672" si="97">IF(AND(D608&gt;0,D608&lt;$E$9),D608+1,"")</f>
        <v/>
      </c>
      <c r="E609" s="210" t="str">
        <f t="shared" si="91"/>
        <v/>
      </c>
      <c r="F609" s="210" t="str">
        <f t="shared" ref="F609:F672" si="98">IF(AND(D609&lt;&gt;"",B609=D609,$B$18=1),($E$7*$E$11/100)/(12*(1-POWER(1+(($E$11/100)/12),-$E$9))),IF(AND(D609&lt;&gt;"",B609=D609,$B$18=2),($E$7*$E$11/100)/(12*(1-POWER(1+(($E$11/100)/12),-$E$9+$E$21))),IF(AND(D609&lt;&gt;"",B609="D",$B$18=2),G609,IF(AND(D609&lt;&gt;"",B609="D",$B$18=3),0,IF(AND(D609&lt;&gt;"",B609=D609,B608="D",$B$18=3),(J608*$E$11/100)/(12*(1-POWER(1+(($E$11/100)/12),-$E$9+$E$21))),IF(AND(D609&lt;&gt;"",B609=D609,B608&lt;&gt;"D",$B$18=3),F608,""))))))</f>
        <v/>
      </c>
      <c r="G609" s="210" t="str">
        <f t="shared" ref="G609:G672" si="99">IF(D609&lt;&gt;"",J608*$E$11/100/12,"")</f>
        <v/>
      </c>
      <c r="H609" s="210" t="str">
        <f t="shared" si="94"/>
        <v/>
      </c>
      <c r="I609" s="210" t="str">
        <f t="shared" si="95"/>
        <v/>
      </c>
      <c r="J609" s="210" t="str">
        <f t="shared" ref="J609:J672" si="100">IF(OR(AND(D609&lt;&gt;"",B609=D609),AND(D609&lt;&gt;"",B609="D",$B$18=2)),J608-F609+G609,IF(AND(D609&lt;&gt;"",B609="D",$B$18=3),J608+G609,""))</f>
        <v/>
      </c>
      <c r="K609" s="210" t="str">
        <f t="shared" si="96"/>
        <v/>
      </c>
    </row>
    <row r="610" spans="2:11">
      <c r="B610" s="194" t="str">
        <f t="shared" si="92"/>
        <v/>
      </c>
      <c r="C610" s="209" t="str">
        <f t="shared" si="93"/>
        <v/>
      </c>
      <c r="D610" s="195" t="str">
        <f t="shared" si="97"/>
        <v/>
      </c>
      <c r="E610" s="210" t="str">
        <f t="shared" si="91"/>
        <v/>
      </c>
      <c r="F610" s="210" t="str">
        <f t="shared" si="98"/>
        <v/>
      </c>
      <c r="G610" s="210" t="str">
        <f t="shared" si="99"/>
        <v/>
      </c>
      <c r="H610" s="210" t="str">
        <f t="shared" si="94"/>
        <v/>
      </c>
      <c r="I610" s="210" t="str">
        <f t="shared" si="95"/>
        <v/>
      </c>
      <c r="J610" s="210" t="str">
        <f t="shared" si="100"/>
        <v/>
      </c>
      <c r="K610" s="210" t="str">
        <f t="shared" si="96"/>
        <v/>
      </c>
    </row>
    <row r="611" spans="2:11">
      <c r="B611" s="194" t="str">
        <f t="shared" si="92"/>
        <v/>
      </c>
      <c r="C611" s="209" t="str">
        <f t="shared" si="93"/>
        <v/>
      </c>
      <c r="D611" s="195" t="str">
        <f t="shared" si="97"/>
        <v/>
      </c>
      <c r="E611" s="210" t="str">
        <f t="shared" si="91"/>
        <v/>
      </c>
      <c r="F611" s="210" t="str">
        <f t="shared" si="98"/>
        <v/>
      </c>
      <c r="G611" s="210" t="str">
        <f t="shared" si="99"/>
        <v/>
      </c>
      <c r="H611" s="210" t="str">
        <f t="shared" si="94"/>
        <v/>
      </c>
      <c r="I611" s="210" t="str">
        <f t="shared" si="95"/>
        <v/>
      </c>
      <c r="J611" s="210" t="str">
        <f t="shared" si="100"/>
        <v/>
      </c>
      <c r="K611" s="210" t="str">
        <f t="shared" si="96"/>
        <v/>
      </c>
    </row>
    <row r="612" spans="2:11">
      <c r="B612" s="194" t="str">
        <f t="shared" si="92"/>
        <v/>
      </c>
      <c r="C612" s="209" t="str">
        <f t="shared" si="93"/>
        <v/>
      </c>
      <c r="D612" s="195" t="str">
        <f t="shared" si="97"/>
        <v/>
      </c>
      <c r="E612" s="210" t="str">
        <f t="shared" si="91"/>
        <v/>
      </c>
      <c r="F612" s="210" t="str">
        <f t="shared" si="98"/>
        <v/>
      </c>
      <c r="G612" s="210" t="str">
        <f t="shared" si="99"/>
        <v/>
      </c>
      <c r="H612" s="210" t="str">
        <f t="shared" si="94"/>
        <v/>
      </c>
      <c r="I612" s="210" t="str">
        <f t="shared" si="95"/>
        <v/>
      </c>
      <c r="J612" s="210" t="str">
        <f t="shared" si="100"/>
        <v/>
      </c>
      <c r="K612" s="210" t="str">
        <f t="shared" si="96"/>
        <v/>
      </c>
    </row>
    <row r="613" spans="2:11">
      <c r="B613" s="194" t="str">
        <f t="shared" si="92"/>
        <v/>
      </c>
      <c r="C613" s="209" t="str">
        <f t="shared" si="93"/>
        <v/>
      </c>
      <c r="D613" s="195" t="str">
        <f t="shared" si="97"/>
        <v/>
      </c>
      <c r="E613" s="210" t="str">
        <f t="shared" si="91"/>
        <v/>
      </c>
      <c r="F613" s="210" t="str">
        <f t="shared" si="98"/>
        <v/>
      </c>
      <c r="G613" s="210" t="str">
        <f t="shared" si="99"/>
        <v/>
      </c>
      <c r="H613" s="210" t="str">
        <f t="shared" si="94"/>
        <v/>
      </c>
      <c r="I613" s="210" t="str">
        <f t="shared" si="95"/>
        <v/>
      </c>
      <c r="J613" s="210" t="str">
        <f t="shared" si="100"/>
        <v/>
      </c>
      <c r="K613" s="210" t="str">
        <f t="shared" si="96"/>
        <v/>
      </c>
    </row>
    <row r="614" spans="2:11">
      <c r="B614" s="194" t="str">
        <f t="shared" si="92"/>
        <v/>
      </c>
      <c r="C614" s="209" t="str">
        <f t="shared" si="93"/>
        <v/>
      </c>
      <c r="D614" s="195" t="str">
        <f t="shared" si="97"/>
        <v/>
      </c>
      <c r="E614" s="210" t="str">
        <f t="shared" si="91"/>
        <v/>
      </c>
      <c r="F614" s="210" t="str">
        <f t="shared" si="98"/>
        <v/>
      </c>
      <c r="G614" s="210" t="str">
        <f t="shared" si="99"/>
        <v/>
      </c>
      <c r="H614" s="210" t="str">
        <f t="shared" si="94"/>
        <v/>
      </c>
      <c r="I614" s="210" t="str">
        <f t="shared" si="95"/>
        <v/>
      </c>
      <c r="J614" s="210" t="str">
        <f t="shared" si="100"/>
        <v/>
      </c>
      <c r="K614" s="210" t="str">
        <f t="shared" si="96"/>
        <v/>
      </c>
    </row>
    <row r="615" spans="2:11">
      <c r="B615" s="194" t="str">
        <f t="shared" si="92"/>
        <v/>
      </c>
      <c r="C615" s="209" t="str">
        <f t="shared" si="93"/>
        <v/>
      </c>
      <c r="D615" s="195" t="str">
        <f t="shared" si="97"/>
        <v/>
      </c>
      <c r="E615" s="210" t="str">
        <f t="shared" si="91"/>
        <v/>
      </c>
      <c r="F615" s="210" t="str">
        <f t="shared" si="98"/>
        <v/>
      </c>
      <c r="G615" s="210" t="str">
        <f t="shared" si="99"/>
        <v/>
      </c>
      <c r="H615" s="210" t="str">
        <f t="shared" si="94"/>
        <v/>
      </c>
      <c r="I615" s="210" t="str">
        <f t="shared" si="95"/>
        <v/>
      </c>
      <c r="J615" s="210" t="str">
        <f t="shared" si="100"/>
        <v/>
      </c>
      <c r="K615" s="210" t="str">
        <f t="shared" si="96"/>
        <v/>
      </c>
    </row>
    <row r="616" spans="2:11">
      <c r="B616" s="194" t="str">
        <f t="shared" si="92"/>
        <v/>
      </c>
      <c r="C616" s="209" t="str">
        <f t="shared" si="93"/>
        <v/>
      </c>
      <c r="D616" s="195" t="str">
        <f t="shared" si="97"/>
        <v/>
      </c>
      <c r="E616" s="210" t="str">
        <f t="shared" si="91"/>
        <v/>
      </c>
      <c r="F616" s="210" t="str">
        <f t="shared" si="98"/>
        <v/>
      </c>
      <c r="G616" s="210" t="str">
        <f t="shared" si="99"/>
        <v/>
      </c>
      <c r="H616" s="210" t="str">
        <f t="shared" si="94"/>
        <v/>
      </c>
      <c r="I616" s="210" t="str">
        <f t="shared" si="95"/>
        <v/>
      </c>
      <c r="J616" s="210" t="str">
        <f t="shared" si="100"/>
        <v/>
      </c>
      <c r="K616" s="210" t="str">
        <f t="shared" si="96"/>
        <v/>
      </c>
    </row>
    <row r="617" spans="2:11">
      <c r="B617" s="194" t="str">
        <f t="shared" si="92"/>
        <v/>
      </c>
      <c r="C617" s="209" t="str">
        <f t="shared" si="93"/>
        <v/>
      </c>
      <c r="D617" s="195" t="str">
        <f t="shared" si="97"/>
        <v/>
      </c>
      <c r="E617" s="210" t="str">
        <f t="shared" si="91"/>
        <v/>
      </c>
      <c r="F617" s="210" t="str">
        <f t="shared" si="98"/>
        <v/>
      </c>
      <c r="G617" s="210" t="str">
        <f t="shared" si="99"/>
        <v/>
      </c>
      <c r="H617" s="210" t="str">
        <f t="shared" si="94"/>
        <v/>
      </c>
      <c r="I617" s="210" t="str">
        <f t="shared" si="95"/>
        <v/>
      </c>
      <c r="J617" s="210" t="str">
        <f t="shared" si="100"/>
        <v/>
      </c>
      <c r="K617" s="210" t="str">
        <f t="shared" si="96"/>
        <v/>
      </c>
    </row>
    <row r="618" spans="2:11">
      <c r="B618" s="194" t="str">
        <f t="shared" si="92"/>
        <v/>
      </c>
      <c r="C618" s="209" t="str">
        <f t="shared" si="93"/>
        <v/>
      </c>
      <c r="D618" s="195" t="str">
        <f t="shared" si="97"/>
        <v/>
      </c>
      <c r="E618" s="210" t="str">
        <f t="shared" si="91"/>
        <v/>
      </c>
      <c r="F618" s="210" t="str">
        <f t="shared" si="98"/>
        <v/>
      </c>
      <c r="G618" s="210" t="str">
        <f t="shared" si="99"/>
        <v/>
      </c>
      <c r="H618" s="210" t="str">
        <f t="shared" si="94"/>
        <v/>
      </c>
      <c r="I618" s="210" t="str">
        <f t="shared" si="95"/>
        <v/>
      </c>
      <c r="J618" s="210" t="str">
        <f t="shared" si="100"/>
        <v/>
      </c>
      <c r="K618" s="210" t="str">
        <f t="shared" si="96"/>
        <v/>
      </c>
    </row>
    <row r="619" spans="2:11">
      <c r="B619" s="194" t="str">
        <f t="shared" si="92"/>
        <v/>
      </c>
      <c r="C619" s="209" t="str">
        <f t="shared" si="93"/>
        <v/>
      </c>
      <c r="D619" s="195" t="str">
        <f t="shared" si="97"/>
        <v/>
      </c>
      <c r="E619" s="210" t="str">
        <f t="shared" si="91"/>
        <v/>
      </c>
      <c r="F619" s="210" t="str">
        <f t="shared" si="98"/>
        <v/>
      </c>
      <c r="G619" s="210" t="str">
        <f t="shared" si="99"/>
        <v/>
      </c>
      <c r="H619" s="210" t="str">
        <f t="shared" si="94"/>
        <v/>
      </c>
      <c r="I619" s="210" t="str">
        <f t="shared" si="95"/>
        <v/>
      </c>
      <c r="J619" s="210" t="str">
        <f t="shared" si="100"/>
        <v/>
      </c>
      <c r="K619" s="210" t="str">
        <f t="shared" si="96"/>
        <v/>
      </c>
    </row>
    <row r="620" spans="2:11">
      <c r="B620" s="194" t="str">
        <f t="shared" si="92"/>
        <v/>
      </c>
      <c r="C620" s="209" t="str">
        <f t="shared" si="93"/>
        <v/>
      </c>
      <c r="D620" s="195" t="str">
        <f t="shared" si="97"/>
        <v/>
      </c>
      <c r="E620" s="210" t="str">
        <f t="shared" si="91"/>
        <v/>
      </c>
      <c r="F620" s="210" t="str">
        <f t="shared" si="98"/>
        <v/>
      </c>
      <c r="G620" s="210" t="str">
        <f t="shared" si="99"/>
        <v/>
      </c>
      <c r="H620" s="210" t="str">
        <f t="shared" si="94"/>
        <v/>
      </c>
      <c r="I620" s="210" t="str">
        <f t="shared" si="95"/>
        <v/>
      </c>
      <c r="J620" s="210" t="str">
        <f t="shared" si="100"/>
        <v/>
      </c>
      <c r="K620" s="210" t="str">
        <f t="shared" si="96"/>
        <v/>
      </c>
    </row>
    <row r="621" spans="2:11">
      <c r="B621" s="194" t="str">
        <f t="shared" si="92"/>
        <v/>
      </c>
      <c r="C621" s="209" t="str">
        <f t="shared" si="93"/>
        <v/>
      </c>
      <c r="D621" s="195" t="str">
        <f t="shared" si="97"/>
        <v/>
      </c>
      <c r="E621" s="210" t="str">
        <f t="shared" si="91"/>
        <v/>
      </c>
      <c r="F621" s="210" t="str">
        <f t="shared" si="98"/>
        <v/>
      </c>
      <c r="G621" s="210" t="str">
        <f t="shared" si="99"/>
        <v/>
      </c>
      <c r="H621" s="210" t="str">
        <f t="shared" si="94"/>
        <v/>
      </c>
      <c r="I621" s="210" t="str">
        <f t="shared" si="95"/>
        <v/>
      </c>
      <c r="J621" s="210" t="str">
        <f t="shared" si="100"/>
        <v/>
      </c>
      <c r="K621" s="210" t="str">
        <f t="shared" si="96"/>
        <v/>
      </c>
    </row>
    <row r="622" spans="2:11">
      <c r="B622" s="194" t="str">
        <f t="shared" si="92"/>
        <v/>
      </c>
      <c r="C622" s="209" t="str">
        <f t="shared" si="93"/>
        <v/>
      </c>
      <c r="D622" s="195" t="str">
        <f t="shared" si="97"/>
        <v/>
      </c>
      <c r="E622" s="210" t="str">
        <f t="shared" si="91"/>
        <v/>
      </c>
      <c r="F622" s="210" t="str">
        <f t="shared" si="98"/>
        <v/>
      </c>
      <c r="G622" s="210" t="str">
        <f t="shared" si="99"/>
        <v/>
      </c>
      <c r="H622" s="210" t="str">
        <f t="shared" si="94"/>
        <v/>
      </c>
      <c r="I622" s="210" t="str">
        <f t="shared" si="95"/>
        <v/>
      </c>
      <c r="J622" s="210" t="str">
        <f t="shared" si="100"/>
        <v/>
      </c>
      <c r="K622" s="210" t="str">
        <f t="shared" si="96"/>
        <v/>
      </c>
    </row>
    <row r="623" spans="2:11">
      <c r="B623" s="194" t="str">
        <f t="shared" si="92"/>
        <v/>
      </c>
      <c r="C623" s="209" t="str">
        <f t="shared" si="93"/>
        <v/>
      </c>
      <c r="D623" s="195" t="str">
        <f t="shared" si="97"/>
        <v/>
      </c>
      <c r="E623" s="210" t="str">
        <f t="shared" si="91"/>
        <v/>
      </c>
      <c r="F623" s="210" t="str">
        <f t="shared" si="98"/>
        <v/>
      </c>
      <c r="G623" s="210" t="str">
        <f t="shared" si="99"/>
        <v/>
      </c>
      <c r="H623" s="210" t="str">
        <f t="shared" si="94"/>
        <v/>
      </c>
      <c r="I623" s="210" t="str">
        <f t="shared" si="95"/>
        <v/>
      </c>
      <c r="J623" s="210" t="str">
        <f t="shared" si="100"/>
        <v/>
      </c>
      <c r="K623" s="210" t="str">
        <f t="shared" si="96"/>
        <v/>
      </c>
    </row>
    <row r="624" spans="2:11">
      <c r="B624" s="194" t="str">
        <f t="shared" si="92"/>
        <v/>
      </c>
      <c r="C624" s="209" t="str">
        <f t="shared" si="93"/>
        <v/>
      </c>
      <c r="D624" s="195" t="str">
        <f t="shared" si="97"/>
        <v/>
      </c>
      <c r="E624" s="210" t="str">
        <f t="shared" si="91"/>
        <v/>
      </c>
      <c r="F624" s="210" t="str">
        <f t="shared" si="98"/>
        <v/>
      </c>
      <c r="G624" s="210" t="str">
        <f t="shared" si="99"/>
        <v/>
      </c>
      <c r="H624" s="210" t="str">
        <f t="shared" si="94"/>
        <v/>
      </c>
      <c r="I624" s="210" t="str">
        <f t="shared" si="95"/>
        <v/>
      </c>
      <c r="J624" s="210" t="str">
        <f t="shared" si="100"/>
        <v/>
      </c>
      <c r="K624" s="210" t="str">
        <f t="shared" si="96"/>
        <v/>
      </c>
    </row>
    <row r="625" spans="2:11">
      <c r="B625" s="194" t="str">
        <f t="shared" si="92"/>
        <v/>
      </c>
      <c r="C625" s="209" t="str">
        <f t="shared" si="93"/>
        <v/>
      </c>
      <c r="D625" s="195" t="str">
        <f t="shared" si="97"/>
        <v/>
      </c>
      <c r="E625" s="210" t="str">
        <f t="shared" si="91"/>
        <v/>
      </c>
      <c r="F625" s="210" t="str">
        <f t="shared" si="98"/>
        <v/>
      </c>
      <c r="G625" s="210" t="str">
        <f t="shared" si="99"/>
        <v/>
      </c>
      <c r="H625" s="210" t="str">
        <f t="shared" si="94"/>
        <v/>
      </c>
      <c r="I625" s="210" t="str">
        <f t="shared" si="95"/>
        <v/>
      </c>
      <c r="J625" s="210" t="str">
        <f t="shared" si="100"/>
        <v/>
      </c>
      <c r="K625" s="210" t="str">
        <f t="shared" si="96"/>
        <v/>
      </c>
    </row>
    <row r="626" spans="2:11">
      <c r="B626" s="194" t="str">
        <f t="shared" si="92"/>
        <v/>
      </c>
      <c r="C626" s="209" t="str">
        <f t="shared" si="93"/>
        <v/>
      </c>
      <c r="D626" s="195" t="str">
        <f t="shared" si="97"/>
        <v/>
      </c>
      <c r="E626" s="210" t="str">
        <f t="shared" si="91"/>
        <v/>
      </c>
      <c r="F626" s="210" t="str">
        <f t="shared" si="98"/>
        <v/>
      </c>
      <c r="G626" s="210" t="str">
        <f t="shared" si="99"/>
        <v/>
      </c>
      <c r="H626" s="210" t="str">
        <f t="shared" si="94"/>
        <v/>
      </c>
      <c r="I626" s="210" t="str">
        <f t="shared" si="95"/>
        <v/>
      </c>
      <c r="J626" s="210" t="str">
        <f t="shared" si="100"/>
        <v/>
      </c>
      <c r="K626" s="210" t="str">
        <f t="shared" si="96"/>
        <v/>
      </c>
    </row>
    <row r="627" spans="2:11">
      <c r="B627" s="194" t="str">
        <f t="shared" si="92"/>
        <v/>
      </c>
      <c r="C627" s="209" t="str">
        <f t="shared" si="93"/>
        <v/>
      </c>
      <c r="D627" s="195" t="str">
        <f t="shared" si="97"/>
        <v/>
      </c>
      <c r="E627" s="210" t="str">
        <f t="shared" si="91"/>
        <v/>
      </c>
      <c r="F627" s="210" t="str">
        <f t="shared" si="98"/>
        <v/>
      </c>
      <c r="G627" s="210" t="str">
        <f t="shared" si="99"/>
        <v/>
      </c>
      <c r="H627" s="210" t="str">
        <f t="shared" si="94"/>
        <v/>
      </c>
      <c r="I627" s="210" t="str">
        <f t="shared" si="95"/>
        <v/>
      </c>
      <c r="J627" s="210" t="str">
        <f t="shared" si="100"/>
        <v/>
      </c>
      <c r="K627" s="210" t="str">
        <f t="shared" si="96"/>
        <v/>
      </c>
    </row>
    <row r="628" spans="2:11">
      <c r="B628" s="194" t="str">
        <f t="shared" si="92"/>
        <v/>
      </c>
      <c r="C628" s="209" t="str">
        <f t="shared" si="93"/>
        <v/>
      </c>
      <c r="D628" s="195" t="str">
        <f t="shared" si="97"/>
        <v/>
      </c>
      <c r="E628" s="210" t="str">
        <f t="shared" si="91"/>
        <v/>
      </c>
      <c r="F628" s="210" t="str">
        <f t="shared" si="98"/>
        <v/>
      </c>
      <c r="G628" s="210" t="str">
        <f t="shared" si="99"/>
        <v/>
      </c>
      <c r="H628" s="210" t="str">
        <f t="shared" si="94"/>
        <v/>
      </c>
      <c r="I628" s="210" t="str">
        <f t="shared" si="95"/>
        <v/>
      </c>
      <c r="J628" s="210" t="str">
        <f t="shared" si="100"/>
        <v/>
      </c>
      <c r="K628" s="210" t="str">
        <f t="shared" si="96"/>
        <v/>
      </c>
    </row>
    <row r="629" spans="2:11">
      <c r="B629" s="194" t="str">
        <f t="shared" si="92"/>
        <v/>
      </c>
      <c r="C629" s="209" t="str">
        <f t="shared" si="93"/>
        <v/>
      </c>
      <c r="D629" s="195" t="str">
        <f t="shared" si="97"/>
        <v/>
      </c>
      <c r="E629" s="210" t="str">
        <f t="shared" si="91"/>
        <v/>
      </c>
      <c r="F629" s="210" t="str">
        <f t="shared" si="98"/>
        <v/>
      </c>
      <c r="G629" s="210" t="str">
        <f t="shared" si="99"/>
        <v/>
      </c>
      <c r="H629" s="210" t="str">
        <f t="shared" si="94"/>
        <v/>
      </c>
      <c r="I629" s="210" t="str">
        <f t="shared" si="95"/>
        <v/>
      </c>
      <c r="J629" s="210" t="str">
        <f t="shared" si="100"/>
        <v/>
      </c>
      <c r="K629" s="210" t="str">
        <f t="shared" si="96"/>
        <v/>
      </c>
    </row>
    <row r="630" spans="2:11">
      <c r="B630" s="194" t="str">
        <f t="shared" si="92"/>
        <v/>
      </c>
      <c r="C630" s="209" t="str">
        <f t="shared" si="93"/>
        <v/>
      </c>
      <c r="D630" s="195" t="str">
        <f t="shared" si="97"/>
        <v/>
      </c>
      <c r="E630" s="210" t="str">
        <f t="shared" si="91"/>
        <v/>
      </c>
      <c r="F630" s="210" t="str">
        <f t="shared" si="98"/>
        <v/>
      </c>
      <c r="G630" s="210" t="str">
        <f t="shared" si="99"/>
        <v/>
      </c>
      <c r="H630" s="210" t="str">
        <f t="shared" si="94"/>
        <v/>
      </c>
      <c r="I630" s="210" t="str">
        <f t="shared" si="95"/>
        <v/>
      </c>
      <c r="J630" s="210" t="str">
        <f t="shared" si="100"/>
        <v/>
      </c>
      <c r="K630" s="210" t="str">
        <f t="shared" si="96"/>
        <v/>
      </c>
    </row>
    <row r="631" spans="2:11">
      <c r="B631" s="194" t="str">
        <f t="shared" si="92"/>
        <v/>
      </c>
      <c r="C631" s="209" t="str">
        <f t="shared" si="93"/>
        <v/>
      </c>
      <c r="D631" s="195" t="str">
        <f t="shared" si="97"/>
        <v/>
      </c>
      <c r="E631" s="210" t="str">
        <f t="shared" si="91"/>
        <v/>
      </c>
      <c r="F631" s="210" t="str">
        <f t="shared" si="98"/>
        <v/>
      </c>
      <c r="G631" s="210" t="str">
        <f t="shared" si="99"/>
        <v/>
      </c>
      <c r="H631" s="210" t="str">
        <f t="shared" si="94"/>
        <v/>
      </c>
      <c r="I631" s="210" t="str">
        <f t="shared" si="95"/>
        <v/>
      </c>
      <c r="J631" s="210" t="str">
        <f t="shared" si="100"/>
        <v/>
      </c>
      <c r="K631" s="210" t="str">
        <f t="shared" si="96"/>
        <v/>
      </c>
    </row>
    <row r="632" spans="2:11">
      <c r="B632" s="194" t="str">
        <f t="shared" si="92"/>
        <v/>
      </c>
      <c r="C632" s="209" t="str">
        <f t="shared" si="93"/>
        <v/>
      </c>
      <c r="D632" s="195" t="str">
        <f t="shared" si="97"/>
        <v/>
      </c>
      <c r="E632" s="210" t="str">
        <f t="shared" si="91"/>
        <v/>
      </c>
      <c r="F632" s="210" t="str">
        <f t="shared" si="98"/>
        <v/>
      </c>
      <c r="G632" s="210" t="str">
        <f t="shared" si="99"/>
        <v/>
      </c>
      <c r="H632" s="210" t="str">
        <f t="shared" si="94"/>
        <v/>
      </c>
      <c r="I632" s="210" t="str">
        <f t="shared" si="95"/>
        <v/>
      </c>
      <c r="J632" s="210" t="str">
        <f t="shared" si="100"/>
        <v/>
      </c>
      <c r="K632" s="210" t="str">
        <f t="shared" si="96"/>
        <v/>
      </c>
    </row>
    <row r="633" spans="2:11">
      <c r="B633" s="194" t="str">
        <f t="shared" si="92"/>
        <v/>
      </c>
      <c r="C633" s="209" t="str">
        <f t="shared" si="93"/>
        <v/>
      </c>
      <c r="D633" s="195" t="str">
        <f t="shared" si="97"/>
        <v/>
      </c>
      <c r="E633" s="210" t="str">
        <f t="shared" si="91"/>
        <v/>
      </c>
      <c r="F633" s="210" t="str">
        <f t="shared" si="98"/>
        <v/>
      </c>
      <c r="G633" s="210" t="str">
        <f t="shared" si="99"/>
        <v/>
      </c>
      <c r="H633" s="210" t="str">
        <f t="shared" si="94"/>
        <v/>
      </c>
      <c r="I633" s="210" t="str">
        <f t="shared" si="95"/>
        <v/>
      </c>
      <c r="J633" s="210" t="str">
        <f t="shared" si="100"/>
        <v/>
      </c>
      <c r="K633" s="210" t="str">
        <f t="shared" si="96"/>
        <v/>
      </c>
    </row>
    <row r="634" spans="2:11">
      <c r="B634" s="194" t="str">
        <f t="shared" si="92"/>
        <v/>
      </c>
      <c r="C634" s="209" t="str">
        <f t="shared" si="93"/>
        <v/>
      </c>
      <c r="D634" s="195" t="str">
        <f t="shared" si="97"/>
        <v/>
      </c>
      <c r="E634" s="210" t="str">
        <f t="shared" si="91"/>
        <v/>
      </c>
      <c r="F634" s="210" t="str">
        <f t="shared" si="98"/>
        <v/>
      </c>
      <c r="G634" s="210" t="str">
        <f t="shared" si="99"/>
        <v/>
      </c>
      <c r="H634" s="210" t="str">
        <f t="shared" si="94"/>
        <v/>
      </c>
      <c r="I634" s="210" t="str">
        <f t="shared" si="95"/>
        <v/>
      </c>
      <c r="J634" s="210" t="str">
        <f t="shared" si="100"/>
        <v/>
      </c>
      <c r="K634" s="210" t="str">
        <f t="shared" si="96"/>
        <v/>
      </c>
    </row>
    <row r="635" spans="2:11">
      <c r="B635" s="194" t="str">
        <f t="shared" si="92"/>
        <v/>
      </c>
      <c r="C635" s="209" t="str">
        <f t="shared" si="93"/>
        <v/>
      </c>
      <c r="D635" s="195" t="str">
        <f t="shared" si="97"/>
        <v/>
      </c>
      <c r="E635" s="210" t="str">
        <f t="shared" si="91"/>
        <v/>
      </c>
      <c r="F635" s="210" t="str">
        <f t="shared" si="98"/>
        <v/>
      </c>
      <c r="G635" s="210" t="str">
        <f t="shared" si="99"/>
        <v/>
      </c>
      <c r="H635" s="210" t="str">
        <f t="shared" si="94"/>
        <v/>
      </c>
      <c r="I635" s="210" t="str">
        <f t="shared" si="95"/>
        <v/>
      </c>
      <c r="J635" s="210" t="str">
        <f t="shared" si="100"/>
        <v/>
      </c>
      <c r="K635" s="210" t="str">
        <f t="shared" si="96"/>
        <v/>
      </c>
    </row>
    <row r="636" spans="2:11">
      <c r="B636" s="194" t="str">
        <f t="shared" si="92"/>
        <v/>
      </c>
      <c r="C636" s="209" t="str">
        <f t="shared" si="93"/>
        <v/>
      </c>
      <c r="D636" s="195" t="str">
        <f t="shared" si="97"/>
        <v/>
      </c>
      <c r="E636" s="210" t="str">
        <f t="shared" si="91"/>
        <v/>
      </c>
      <c r="F636" s="210" t="str">
        <f t="shared" si="98"/>
        <v/>
      </c>
      <c r="G636" s="210" t="str">
        <f t="shared" si="99"/>
        <v/>
      </c>
      <c r="H636" s="210" t="str">
        <f t="shared" si="94"/>
        <v/>
      </c>
      <c r="I636" s="210" t="str">
        <f t="shared" si="95"/>
        <v/>
      </c>
      <c r="J636" s="210" t="str">
        <f t="shared" si="100"/>
        <v/>
      </c>
      <c r="K636" s="210" t="str">
        <f t="shared" si="96"/>
        <v/>
      </c>
    </row>
    <row r="637" spans="2:11">
      <c r="B637" s="194" t="str">
        <f t="shared" si="92"/>
        <v/>
      </c>
      <c r="C637" s="209" t="str">
        <f t="shared" si="93"/>
        <v/>
      </c>
      <c r="D637" s="195" t="str">
        <f t="shared" si="97"/>
        <v/>
      </c>
      <c r="E637" s="210" t="str">
        <f t="shared" si="91"/>
        <v/>
      </c>
      <c r="F637" s="210" t="str">
        <f t="shared" si="98"/>
        <v/>
      </c>
      <c r="G637" s="210" t="str">
        <f t="shared" si="99"/>
        <v/>
      </c>
      <c r="H637" s="210" t="str">
        <f t="shared" si="94"/>
        <v/>
      </c>
      <c r="I637" s="210" t="str">
        <f t="shared" si="95"/>
        <v/>
      </c>
      <c r="J637" s="210" t="str">
        <f t="shared" si="100"/>
        <v/>
      </c>
      <c r="K637" s="210" t="str">
        <f t="shared" si="96"/>
        <v/>
      </c>
    </row>
    <row r="638" spans="2:11">
      <c r="B638" s="194" t="str">
        <f t="shared" si="92"/>
        <v/>
      </c>
      <c r="C638" s="209" t="str">
        <f t="shared" si="93"/>
        <v/>
      </c>
      <c r="D638" s="195" t="str">
        <f t="shared" si="97"/>
        <v/>
      </c>
      <c r="E638" s="210" t="str">
        <f t="shared" si="91"/>
        <v/>
      </c>
      <c r="F638" s="210" t="str">
        <f t="shared" si="98"/>
        <v/>
      </c>
      <c r="G638" s="210" t="str">
        <f t="shared" si="99"/>
        <v/>
      </c>
      <c r="H638" s="210" t="str">
        <f t="shared" si="94"/>
        <v/>
      </c>
      <c r="I638" s="210" t="str">
        <f t="shared" si="95"/>
        <v/>
      </c>
      <c r="J638" s="210" t="str">
        <f t="shared" si="100"/>
        <v/>
      </c>
      <c r="K638" s="210" t="str">
        <f t="shared" si="96"/>
        <v/>
      </c>
    </row>
    <row r="639" spans="2:11">
      <c r="B639" s="194" t="str">
        <f t="shared" si="92"/>
        <v/>
      </c>
      <c r="C639" s="209" t="str">
        <f t="shared" si="93"/>
        <v/>
      </c>
      <c r="D639" s="195" t="str">
        <f t="shared" si="97"/>
        <v/>
      </c>
      <c r="E639" s="210" t="str">
        <f t="shared" si="91"/>
        <v/>
      </c>
      <c r="F639" s="210" t="str">
        <f t="shared" si="98"/>
        <v/>
      </c>
      <c r="G639" s="210" t="str">
        <f t="shared" si="99"/>
        <v/>
      </c>
      <c r="H639" s="210" t="str">
        <f t="shared" si="94"/>
        <v/>
      </c>
      <c r="I639" s="210" t="str">
        <f t="shared" si="95"/>
        <v/>
      </c>
      <c r="J639" s="210" t="str">
        <f t="shared" si="100"/>
        <v/>
      </c>
      <c r="K639" s="210" t="str">
        <f t="shared" si="96"/>
        <v/>
      </c>
    </row>
    <row r="640" spans="2:11">
      <c r="B640" s="194" t="str">
        <f t="shared" si="92"/>
        <v/>
      </c>
      <c r="C640" s="209" t="str">
        <f t="shared" si="93"/>
        <v/>
      </c>
      <c r="D640" s="195" t="str">
        <f t="shared" si="97"/>
        <v/>
      </c>
      <c r="E640" s="210" t="str">
        <f t="shared" si="91"/>
        <v/>
      </c>
      <c r="F640" s="210" t="str">
        <f t="shared" si="98"/>
        <v/>
      </c>
      <c r="G640" s="210" t="str">
        <f t="shared" si="99"/>
        <v/>
      </c>
      <c r="H640" s="210" t="str">
        <f t="shared" si="94"/>
        <v/>
      </c>
      <c r="I640" s="210" t="str">
        <f t="shared" si="95"/>
        <v/>
      </c>
      <c r="J640" s="210" t="str">
        <f t="shared" si="100"/>
        <v/>
      </c>
      <c r="K640" s="210" t="str">
        <f t="shared" si="96"/>
        <v/>
      </c>
    </row>
    <row r="641" spans="2:11">
      <c r="B641" s="194" t="str">
        <f t="shared" si="92"/>
        <v/>
      </c>
      <c r="C641" s="209" t="str">
        <f t="shared" si="93"/>
        <v/>
      </c>
      <c r="D641" s="195" t="str">
        <f t="shared" si="97"/>
        <v/>
      </c>
      <c r="E641" s="210" t="str">
        <f t="shared" si="91"/>
        <v/>
      </c>
      <c r="F641" s="210" t="str">
        <f t="shared" si="98"/>
        <v/>
      </c>
      <c r="G641" s="210" t="str">
        <f t="shared" si="99"/>
        <v/>
      </c>
      <c r="H641" s="210" t="str">
        <f t="shared" si="94"/>
        <v/>
      </c>
      <c r="I641" s="210" t="str">
        <f t="shared" si="95"/>
        <v/>
      </c>
      <c r="J641" s="210" t="str">
        <f t="shared" si="100"/>
        <v/>
      </c>
      <c r="K641" s="210" t="str">
        <f t="shared" si="96"/>
        <v/>
      </c>
    </row>
    <row r="642" spans="2:11">
      <c r="B642" s="194" t="str">
        <f t="shared" si="92"/>
        <v/>
      </c>
      <c r="C642" s="209" t="str">
        <f t="shared" si="93"/>
        <v/>
      </c>
      <c r="D642" s="195" t="str">
        <f t="shared" si="97"/>
        <v/>
      </c>
      <c r="E642" s="210" t="str">
        <f t="shared" si="91"/>
        <v/>
      </c>
      <c r="F642" s="210" t="str">
        <f t="shared" si="98"/>
        <v/>
      </c>
      <c r="G642" s="210" t="str">
        <f t="shared" si="99"/>
        <v/>
      </c>
      <c r="H642" s="210" t="str">
        <f t="shared" si="94"/>
        <v/>
      </c>
      <c r="I642" s="210" t="str">
        <f t="shared" si="95"/>
        <v/>
      </c>
      <c r="J642" s="210" t="str">
        <f t="shared" si="100"/>
        <v/>
      </c>
      <c r="K642" s="210" t="str">
        <f t="shared" si="96"/>
        <v/>
      </c>
    </row>
    <row r="643" spans="2:11">
      <c r="B643" s="194" t="str">
        <f t="shared" si="92"/>
        <v/>
      </c>
      <c r="C643" s="209" t="str">
        <f t="shared" si="93"/>
        <v/>
      </c>
      <c r="D643" s="195" t="str">
        <f t="shared" si="97"/>
        <v/>
      </c>
      <c r="E643" s="210" t="str">
        <f t="shared" si="91"/>
        <v/>
      </c>
      <c r="F643" s="210" t="str">
        <f t="shared" si="98"/>
        <v/>
      </c>
      <c r="G643" s="210" t="str">
        <f t="shared" si="99"/>
        <v/>
      </c>
      <c r="H643" s="210" t="str">
        <f t="shared" si="94"/>
        <v/>
      </c>
      <c r="I643" s="210" t="str">
        <f t="shared" si="95"/>
        <v/>
      </c>
      <c r="J643" s="210" t="str">
        <f t="shared" si="100"/>
        <v/>
      </c>
      <c r="K643" s="210" t="str">
        <f t="shared" si="96"/>
        <v/>
      </c>
    </row>
    <row r="644" spans="2:11">
      <c r="B644" s="194" t="str">
        <f t="shared" si="92"/>
        <v/>
      </c>
      <c r="C644" s="209" t="str">
        <f t="shared" si="93"/>
        <v/>
      </c>
      <c r="D644" s="195" t="str">
        <f t="shared" si="97"/>
        <v/>
      </c>
      <c r="E644" s="210" t="str">
        <f t="shared" si="91"/>
        <v/>
      </c>
      <c r="F644" s="210" t="str">
        <f t="shared" si="98"/>
        <v/>
      </c>
      <c r="G644" s="210" t="str">
        <f t="shared" si="99"/>
        <v/>
      </c>
      <c r="H644" s="210" t="str">
        <f t="shared" si="94"/>
        <v/>
      </c>
      <c r="I644" s="210" t="str">
        <f t="shared" si="95"/>
        <v/>
      </c>
      <c r="J644" s="210" t="str">
        <f t="shared" si="100"/>
        <v/>
      </c>
      <c r="K644" s="210" t="str">
        <f t="shared" si="96"/>
        <v/>
      </c>
    </row>
    <row r="645" spans="2:11">
      <c r="B645" s="194" t="str">
        <f t="shared" si="92"/>
        <v/>
      </c>
      <c r="C645" s="209" t="str">
        <f t="shared" si="93"/>
        <v/>
      </c>
      <c r="D645" s="195" t="str">
        <f t="shared" si="97"/>
        <v/>
      </c>
      <c r="E645" s="210" t="str">
        <f t="shared" si="91"/>
        <v/>
      </c>
      <c r="F645" s="210" t="str">
        <f t="shared" si="98"/>
        <v/>
      </c>
      <c r="G645" s="210" t="str">
        <f t="shared" si="99"/>
        <v/>
      </c>
      <c r="H645" s="210" t="str">
        <f t="shared" si="94"/>
        <v/>
      </c>
      <c r="I645" s="210" t="str">
        <f t="shared" si="95"/>
        <v/>
      </c>
      <c r="J645" s="210" t="str">
        <f t="shared" si="100"/>
        <v/>
      </c>
      <c r="K645" s="210" t="str">
        <f t="shared" si="96"/>
        <v/>
      </c>
    </row>
    <row r="646" spans="2:11">
      <c r="B646" s="194" t="str">
        <f t="shared" si="92"/>
        <v/>
      </c>
      <c r="C646" s="209" t="str">
        <f t="shared" si="93"/>
        <v/>
      </c>
      <c r="D646" s="195" t="str">
        <f t="shared" si="97"/>
        <v/>
      </c>
      <c r="E646" s="210" t="str">
        <f t="shared" si="91"/>
        <v/>
      </c>
      <c r="F646" s="210" t="str">
        <f t="shared" si="98"/>
        <v/>
      </c>
      <c r="G646" s="210" t="str">
        <f t="shared" si="99"/>
        <v/>
      </c>
      <c r="H646" s="210" t="str">
        <f t="shared" si="94"/>
        <v/>
      </c>
      <c r="I646" s="210" t="str">
        <f t="shared" si="95"/>
        <v/>
      </c>
      <c r="J646" s="210" t="str">
        <f t="shared" si="100"/>
        <v/>
      </c>
      <c r="K646" s="210" t="str">
        <f t="shared" si="96"/>
        <v/>
      </c>
    </row>
    <row r="647" spans="2:11">
      <c r="B647" s="194" t="str">
        <f t="shared" si="92"/>
        <v/>
      </c>
      <c r="C647" s="209" t="str">
        <f t="shared" si="93"/>
        <v/>
      </c>
      <c r="D647" s="195" t="str">
        <f t="shared" si="97"/>
        <v/>
      </c>
      <c r="E647" s="210" t="str">
        <f t="shared" si="91"/>
        <v/>
      </c>
      <c r="F647" s="210" t="str">
        <f t="shared" si="98"/>
        <v/>
      </c>
      <c r="G647" s="210" t="str">
        <f t="shared" si="99"/>
        <v/>
      </c>
      <c r="H647" s="210" t="str">
        <f t="shared" si="94"/>
        <v/>
      </c>
      <c r="I647" s="210" t="str">
        <f t="shared" si="95"/>
        <v/>
      </c>
      <c r="J647" s="210" t="str">
        <f t="shared" si="100"/>
        <v/>
      </c>
      <c r="K647" s="210" t="str">
        <f t="shared" si="96"/>
        <v/>
      </c>
    </row>
    <row r="648" spans="2:11">
      <c r="B648" s="194" t="str">
        <f t="shared" si="92"/>
        <v/>
      </c>
      <c r="C648" s="209" t="str">
        <f t="shared" si="93"/>
        <v/>
      </c>
      <c r="D648" s="195" t="str">
        <f t="shared" si="97"/>
        <v/>
      </c>
      <c r="E648" s="210" t="str">
        <f t="shared" si="91"/>
        <v/>
      </c>
      <c r="F648" s="210" t="str">
        <f t="shared" si="98"/>
        <v/>
      </c>
      <c r="G648" s="210" t="str">
        <f t="shared" si="99"/>
        <v/>
      </c>
      <c r="H648" s="210" t="str">
        <f t="shared" si="94"/>
        <v/>
      </c>
      <c r="I648" s="210" t="str">
        <f t="shared" si="95"/>
        <v/>
      </c>
      <c r="J648" s="210" t="str">
        <f t="shared" si="100"/>
        <v/>
      </c>
      <c r="K648" s="210" t="str">
        <f t="shared" si="96"/>
        <v/>
      </c>
    </row>
    <row r="649" spans="2:11">
      <c r="B649" s="194" t="str">
        <f t="shared" si="92"/>
        <v/>
      </c>
      <c r="C649" s="209" t="str">
        <f t="shared" si="93"/>
        <v/>
      </c>
      <c r="D649" s="195" t="str">
        <f t="shared" si="97"/>
        <v/>
      </c>
      <c r="E649" s="210" t="str">
        <f t="shared" si="91"/>
        <v/>
      </c>
      <c r="F649" s="210" t="str">
        <f t="shared" si="98"/>
        <v/>
      </c>
      <c r="G649" s="210" t="str">
        <f t="shared" si="99"/>
        <v/>
      </c>
      <c r="H649" s="210" t="str">
        <f t="shared" si="94"/>
        <v/>
      </c>
      <c r="I649" s="210" t="str">
        <f t="shared" si="95"/>
        <v/>
      </c>
      <c r="J649" s="210" t="str">
        <f t="shared" si="100"/>
        <v/>
      </c>
      <c r="K649" s="210" t="str">
        <f t="shared" si="96"/>
        <v/>
      </c>
    </row>
    <row r="650" spans="2:11">
      <c r="B650" s="194" t="str">
        <f t="shared" si="92"/>
        <v/>
      </c>
      <c r="C650" s="209" t="str">
        <f t="shared" si="93"/>
        <v/>
      </c>
      <c r="D650" s="195" t="str">
        <f t="shared" si="97"/>
        <v/>
      </c>
      <c r="E650" s="210" t="str">
        <f t="shared" si="91"/>
        <v/>
      </c>
      <c r="F650" s="210" t="str">
        <f t="shared" si="98"/>
        <v/>
      </c>
      <c r="G650" s="210" t="str">
        <f t="shared" si="99"/>
        <v/>
      </c>
      <c r="H650" s="210" t="str">
        <f t="shared" si="94"/>
        <v/>
      </c>
      <c r="I650" s="210" t="str">
        <f t="shared" si="95"/>
        <v/>
      </c>
      <c r="J650" s="210" t="str">
        <f t="shared" si="100"/>
        <v/>
      </c>
      <c r="K650" s="210" t="str">
        <f t="shared" si="96"/>
        <v/>
      </c>
    </row>
    <row r="651" spans="2:11">
      <c r="B651" s="194" t="str">
        <f t="shared" si="92"/>
        <v/>
      </c>
      <c r="C651" s="209" t="str">
        <f t="shared" si="93"/>
        <v/>
      </c>
      <c r="D651" s="195" t="str">
        <f t="shared" si="97"/>
        <v/>
      </c>
      <c r="E651" s="210" t="str">
        <f t="shared" si="91"/>
        <v/>
      </c>
      <c r="F651" s="210" t="str">
        <f t="shared" si="98"/>
        <v/>
      </c>
      <c r="G651" s="210" t="str">
        <f t="shared" si="99"/>
        <v/>
      </c>
      <c r="H651" s="210" t="str">
        <f t="shared" si="94"/>
        <v/>
      </c>
      <c r="I651" s="210" t="str">
        <f t="shared" si="95"/>
        <v/>
      </c>
      <c r="J651" s="210" t="str">
        <f t="shared" si="100"/>
        <v/>
      </c>
      <c r="K651" s="210" t="str">
        <f t="shared" si="96"/>
        <v/>
      </c>
    </row>
    <row r="652" spans="2:11">
      <c r="B652" s="194" t="str">
        <f t="shared" si="92"/>
        <v/>
      </c>
      <c r="C652" s="209" t="str">
        <f t="shared" si="93"/>
        <v/>
      </c>
      <c r="D652" s="195" t="str">
        <f t="shared" si="97"/>
        <v/>
      </c>
      <c r="E652" s="210" t="str">
        <f t="shared" si="91"/>
        <v/>
      </c>
      <c r="F652" s="210" t="str">
        <f t="shared" si="98"/>
        <v/>
      </c>
      <c r="G652" s="210" t="str">
        <f t="shared" si="99"/>
        <v/>
      </c>
      <c r="H652" s="210" t="str">
        <f t="shared" si="94"/>
        <v/>
      </c>
      <c r="I652" s="210" t="str">
        <f t="shared" si="95"/>
        <v/>
      </c>
      <c r="J652" s="210" t="str">
        <f t="shared" si="100"/>
        <v/>
      </c>
      <c r="K652" s="210" t="str">
        <f t="shared" si="96"/>
        <v/>
      </c>
    </row>
    <row r="653" spans="2:11">
      <c r="B653" s="194" t="str">
        <f t="shared" si="92"/>
        <v/>
      </c>
      <c r="C653" s="209" t="str">
        <f t="shared" si="93"/>
        <v/>
      </c>
      <c r="D653" s="195" t="str">
        <f t="shared" si="97"/>
        <v/>
      </c>
      <c r="E653" s="210" t="str">
        <f t="shared" si="91"/>
        <v/>
      </c>
      <c r="F653" s="210" t="str">
        <f t="shared" si="98"/>
        <v/>
      </c>
      <c r="G653" s="210" t="str">
        <f t="shared" si="99"/>
        <v/>
      </c>
      <c r="H653" s="210" t="str">
        <f t="shared" si="94"/>
        <v/>
      </c>
      <c r="I653" s="210" t="str">
        <f t="shared" si="95"/>
        <v/>
      </c>
      <c r="J653" s="210" t="str">
        <f t="shared" si="100"/>
        <v/>
      </c>
      <c r="K653" s="210" t="str">
        <f t="shared" si="96"/>
        <v/>
      </c>
    </row>
    <row r="654" spans="2:11">
      <c r="B654" s="194" t="str">
        <f t="shared" si="92"/>
        <v/>
      </c>
      <c r="C654" s="209" t="str">
        <f t="shared" si="93"/>
        <v/>
      </c>
      <c r="D654" s="195" t="str">
        <f t="shared" si="97"/>
        <v/>
      </c>
      <c r="E654" s="210" t="str">
        <f t="shared" si="91"/>
        <v/>
      </c>
      <c r="F654" s="210" t="str">
        <f t="shared" si="98"/>
        <v/>
      </c>
      <c r="G654" s="210" t="str">
        <f t="shared" si="99"/>
        <v/>
      </c>
      <c r="H654" s="210" t="str">
        <f t="shared" si="94"/>
        <v/>
      </c>
      <c r="I654" s="210" t="str">
        <f t="shared" si="95"/>
        <v/>
      </c>
      <c r="J654" s="210" t="str">
        <f t="shared" si="100"/>
        <v/>
      </c>
      <c r="K654" s="210" t="str">
        <f t="shared" si="96"/>
        <v/>
      </c>
    </row>
    <row r="655" spans="2:11">
      <c r="B655" s="194" t="str">
        <f t="shared" si="92"/>
        <v/>
      </c>
      <c r="C655" s="209" t="str">
        <f t="shared" si="93"/>
        <v/>
      </c>
      <c r="D655" s="195" t="str">
        <f t="shared" si="97"/>
        <v/>
      </c>
      <c r="E655" s="210" t="str">
        <f t="shared" si="91"/>
        <v/>
      </c>
      <c r="F655" s="210" t="str">
        <f t="shared" si="98"/>
        <v/>
      </c>
      <c r="G655" s="210" t="str">
        <f t="shared" si="99"/>
        <v/>
      </c>
      <c r="H655" s="210" t="str">
        <f t="shared" si="94"/>
        <v/>
      </c>
      <c r="I655" s="210" t="str">
        <f t="shared" si="95"/>
        <v/>
      </c>
      <c r="J655" s="210" t="str">
        <f t="shared" si="100"/>
        <v/>
      </c>
      <c r="K655" s="210" t="str">
        <f t="shared" si="96"/>
        <v/>
      </c>
    </row>
    <row r="656" spans="2:11">
      <c r="B656" s="194" t="str">
        <f t="shared" si="92"/>
        <v/>
      </c>
      <c r="C656" s="209" t="str">
        <f t="shared" si="93"/>
        <v/>
      </c>
      <c r="D656" s="195" t="str">
        <f t="shared" si="97"/>
        <v/>
      </c>
      <c r="E656" s="210" t="str">
        <f t="shared" si="91"/>
        <v/>
      </c>
      <c r="F656" s="210" t="str">
        <f t="shared" si="98"/>
        <v/>
      </c>
      <c r="G656" s="210" t="str">
        <f t="shared" si="99"/>
        <v/>
      </c>
      <c r="H656" s="210" t="str">
        <f t="shared" si="94"/>
        <v/>
      </c>
      <c r="I656" s="210" t="str">
        <f t="shared" si="95"/>
        <v/>
      </c>
      <c r="J656" s="210" t="str">
        <f t="shared" si="100"/>
        <v/>
      </c>
      <c r="K656" s="210" t="str">
        <f t="shared" si="96"/>
        <v/>
      </c>
    </row>
    <row r="657" spans="2:11">
      <c r="B657" s="194" t="str">
        <f t="shared" si="92"/>
        <v/>
      </c>
      <c r="C657" s="209" t="str">
        <f t="shared" si="93"/>
        <v/>
      </c>
      <c r="D657" s="195" t="str">
        <f t="shared" si="97"/>
        <v/>
      </c>
      <c r="E657" s="210" t="str">
        <f t="shared" si="91"/>
        <v/>
      </c>
      <c r="F657" s="210" t="str">
        <f t="shared" si="98"/>
        <v/>
      </c>
      <c r="G657" s="210" t="str">
        <f t="shared" si="99"/>
        <v/>
      </c>
      <c r="H657" s="210" t="str">
        <f t="shared" si="94"/>
        <v/>
      </c>
      <c r="I657" s="210" t="str">
        <f t="shared" si="95"/>
        <v/>
      </c>
      <c r="J657" s="210" t="str">
        <f t="shared" si="100"/>
        <v/>
      </c>
      <c r="K657" s="210" t="str">
        <f t="shared" si="96"/>
        <v/>
      </c>
    </row>
    <row r="658" spans="2:11">
      <c r="B658" s="194" t="str">
        <f t="shared" si="92"/>
        <v/>
      </c>
      <c r="C658" s="209" t="str">
        <f t="shared" si="93"/>
        <v/>
      </c>
      <c r="D658" s="195" t="str">
        <f t="shared" si="97"/>
        <v/>
      </c>
      <c r="E658" s="210" t="str">
        <f t="shared" si="91"/>
        <v/>
      </c>
      <c r="F658" s="210" t="str">
        <f t="shared" si="98"/>
        <v/>
      </c>
      <c r="G658" s="210" t="str">
        <f t="shared" si="99"/>
        <v/>
      </c>
      <c r="H658" s="210" t="str">
        <f t="shared" si="94"/>
        <v/>
      </c>
      <c r="I658" s="210" t="str">
        <f t="shared" si="95"/>
        <v/>
      </c>
      <c r="J658" s="210" t="str">
        <f t="shared" si="100"/>
        <v/>
      </c>
      <c r="K658" s="210" t="str">
        <f t="shared" si="96"/>
        <v/>
      </c>
    </row>
    <row r="659" spans="2:11">
      <c r="B659" s="194" t="str">
        <f t="shared" si="92"/>
        <v/>
      </c>
      <c r="C659" s="209" t="str">
        <f t="shared" si="93"/>
        <v/>
      </c>
      <c r="D659" s="195" t="str">
        <f t="shared" si="97"/>
        <v/>
      </c>
      <c r="E659" s="210" t="str">
        <f t="shared" si="91"/>
        <v/>
      </c>
      <c r="F659" s="210" t="str">
        <f t="shared" si="98"/>
        <v/>
      </c>
      <c r="G659" s="210" t="str">
        <f t="shared" si="99"/>
        <v/>
      </c>
      <c r="H659" s="210" t="str">
        <f t="shared" si="94"/>
        <v/>
      </c>
      <c r="I659" s="210" t="str">
        <f t="shared" si="95"/>
        <v/>
      </c>
      <c r="J659" s="210" t="str">
        <f t="shared" si="100"/>
        <v/>
      </c>
      <c r="K659" s="210" t="str">
        <f t="shared" si="96"/>
        <v/>
      </c>
    </row>
    <row r="660" spans="2:11">
      <c r="B660" s="194" t="str">
        <f t="shared" si="92"/>
        <v/>
      </c>
      <c r="C660" s="209" t="str">
        <f t="shared" si="93"/>
        <v/>
      </c>
      <c r="D660" s="195" t="str">
        <f t="shared" si="97"/>
        <v/>
      </c>
      <c r="E660" s="210" t="str">
        <f t="shared" si="91"/>
        <v/>
      </c>
      <c r="F660" s="210" t="str">
        <f t="shared" si="98"/>
        <v/>
      </c>
      <c r="G660" s="210" t="str">
        <f t="shared" si="99"/>
        <v/>
      </c>
      <c r="H660" s="210" t="str">
        <f t="shared" si="94"/>
        <v/>
      </c>
      <c r="I660" s="210" t="str">
        <f t="shared" si="95"/>
        <v/>
      </c>
      <c r="J660" s="210" t="str">
        <f t="shared" si="100"/>
        <v/>
      </c>
      <c r="K660" s="210" t="str">
        <f t="shared" si="96"/>
        <v/>
      </c>
    </row>
    <row r="661" spans="2:11">
      <c r="B661" s="194" t="str">
        <f t="shared" si="92"/>
        <v/>
      </c>
      <c r="C661" s="209" t="str">
        <f t="shared" si="93"/>
        <v/>
      </c>
      <c r="D661" s="195" t="str">
        <f t="shared" si="97"/>
        <v/>
      </c>
      <c r="E661" s="210" t="str">
        <f t="shared" si="91"/>
        <v/>
      </c>
      <c r="F661" s="210" t="str">
        <f t="shared" si="98"/>
        <v/>
      </c>
      <c r="G661" s="210" t="str">
        <f t="shared" si="99"/>
        <v/>
      </c>
      <c r="H661" s="210" t="str">
        <f t="shared" si="94"/>
        <v/>
      </c>
      <c r="I661" s="210" t="str">
        <f t="shared" si="95"/>
        <v/>
      </c>
      <c r="J661" s="210" t="str">
        <f t="shared" si="100"/>
        <v/>
      </c>
      <c r="K661" s="210" t="str">
        <f t="shared" si="96"/>
        <v/>
      </c>
    </row>
    <row r="662" spans="2:11">
      <c r="B662" s="194" t="str">
        <f t="shared" si="92"/>
        <v/>
      </c>
      <c r="C662" s="209" t="str">
        <f t="shared" si="93"/>
        <v/>
      </c>
      <c r="D662" s="195" t="str">
        <f t="shared" si="97"/>
        <v/>
      </c>
      <c r="E662" s="210" t="str">
        <f t="shared" si="91"/>
        <v/>
      </c>
      <c r="F662" s="210" t="str">
        <f t="shared" si="98"/>
        <v/>
      </c>
      <c r="G662" s="210" t="str">
        <f t="shared" si="99"/>
        <v/>
      </c>
      <c r="H662" s="210" t="str">
        <f t="shared" si="94"/>
        <v/>
      </c>
      <c r="I662" s="210" t="str">
        <f t="shared" si="95"/>
        <v/>
      </c>
      <c r="J662" s="210" t="str">
        <f t="shared" si="100"/>
        <v/>
      </c>
      <c r="K662" s="210" t="str">
        <f t="shared" si="96"/>
        <v/>
      </c>
    </row>
    <row r="663" spans="2:11">
      <c r="B663" s="194" t="str">
        <f t="shared" si="92"/>
        <v/>
      </c>
      <c r="C663" s="209" t="str">
        <f t="shared" si="93"/>
        <v/>
      </c>
      <c r="D663" s="195" t="str">
        <f t="shared" si="97"/>
        <v/>
      </c>
      <c r="E663" s="210" t="str">
        <f t="shared" si="91"/>
        <v/>
      </c>
      <c r="F663" s="210" t="str">
        <f t="shared" si="98"/>
        <v/>
      </c>
      <c r="G663" s="210" t="str">
        <f t="shared" si="99"/>
        <v/>
      </c>
      <c r="H663" s="210" t="str">
        <f t="shared" si="94"/>
        <v/>
      </c>
      <c r="I663" s="210" t="str">
        <f t="shared" si="95"/>
        <v/>
      </c>
      <c r="J663" s="210" t="str">
        <f t="shared" si="100"/>
        <v/>
      </c>
      <c r="K663" s="210" t="str">
        <f t="shared" si="96"/>
        <v/>
      </c>
    </row>
    <row r="664" spans="2:11">
      <c r="B664" s="194" t="str">
        <f t="shared" si="92"/>
        <v/>
      </c>
      <c r="C664" s="209" t="str">
        <f t="shared" si="93"/>
        <v/>
      </c>
      <c r="D664" s="195" t="str">
        <f t="shared" si="97"/>
        <v/>
      </c>
      <c r="E664" s="210" t="str">
        <f t="shared" si="91"/>
        <v/>
      </c>
      <c r="F664" s="210" t="str">
        <f t="shared" si="98"/>
        <v/>
      </c>
      <c r="G664" s="210" t="str">
        <f t="shared" si="99"/>
        <v/>
      </c>
      <c r="H664" s="210" t="str">
        <f t="shared" si="94"/>
        <v/>
      </c>
      <c r="I664" s="210" t="str">
        <f t="shared" si="95"/>
        <v/>
      </c>
      <c r="J664" s="210" t="str">
        <f t="shared" si="100"/>
        <v/>
      </c>
      <c r="K664" s="210" t="str">
        <f t="shared" si="96"/>
        <v/>
      </c>
    </row>
    <row r="665" spans="2:11">
      <c r="B665" s="194" t="str">
        <f t="shared" si="92"/>
        <v/>
      </c>
      <c r="C665" s="209" t="str">
        <f t="shared" si="93"/>
        <v/>
      </c>
      <c r="D665" s="195" t="str">
        <f t="shared" si="97"/>
        <v/>
      </c>
      <c r="E665" s="210" t="str">
        <f t="shared" si="91"/>
        <v/>
      </c>
      <c r="F665" s="210" t="str">
        <f t="shared" si="98"/>
        <v/>
      </c>
      <c r="G665" s="210" t="str">
        <f t="shared" si="99"/>
        <v/>
      </c>
      <c r="H665" s="210" t="str">
        <f t="shared" si="94"/>
        <v/>
      </c>
      <c r="I665" s="210" t="str">
        <f t="shared" si="95"/>
        <v/>
      </c>
      <c r="J665" s="210" t="str">
        <f t="shared" si="100"/>
        <v/>
      </c>
      <c r="K665" s="210" t="str">
        <f t="shared" si="96"/>
        <v/>
      </c>
    </row>
    <row r="666" spans="2:11">
      <c r="B666" s="194" t="str">
        <f t="shared" si="92"/>
        <v/>
      </c>
      <c r="C666" s="209" t="str">
        <f t="shared" si="93"/>
        <v/>
      </c>
      <c r="D666" s="195" t="str">
        <f t="shared" si="97"/>
        <v/>
      </c>
      <c r="E666" s="210" t="str">
        <f t="shared" si="91"/>
        <v/>
      </c>
      <c r="F666" s="210" t="str">
        <f t="shared" si="98"/>
        <v/>
      </c>
      <c r="G666" s="210" t="str">
        <f t="shared" si="99"/>
        <v/>
      </c>
      <c r="H666" s="210" t="str">
        <f t="shared" si="94"/>
        <v/>
      </c>
      <c r="I666" s="210" t="str">
        <f t="shared" si="95"/>
        <v/>
      </c>
      <c r="J666" s="210" t="str">
        <f t="shared" si="100"/>
        <v/>
      </c>
      <c r="K666" s="210" t="str">
        <f t="shared" si="96"/>
        <v/>
      </c>
    </row>
    <row r="667" spans="2:11">
      <c r="B667" s="194" t="str">
        <f t="shared" si="92"/>
        <v/>
      </c>
      <c r="C667" s="209" t="str">
        <f t="shared" si="93"/>
        <v/>
      </c>
      <c r="D667" s="195" t="str">
        <f t="shared" si="97"/>
        <v/>
      </c>
      <c r="E667" s="210" t="str">
        <f t="shared" si="91"/>
        <v/>
      </c>
      <c r="F667" s="210" t="str">
        <f t="shared" si="98"/>
        <v/>
      </c>
      <c r="G667" s="210" t="str">
        <f t="shared" si="99"/>
        <v/>
      </c>
      <c r="H667" s="210" t="str">
        <f t="shared" si="94"/>
        <v/>
      </c>
      <c r="I667" s="210" t="str">
        <f t="shared" si="95"/>
        <v/>
      </c>
      <c r="J667" s="210" t="str">
        <f t="shared" si="100"/>
        <v/>
      </c>
      <c r="K667" s="210" t="str">
        <f t="shared" si="96"/>
        <v/>
      </c>
    </row>
    <row r="668" spans="2:11">
      <c r="B668" s="194" t="str">
        <f t="shared" si="92"/>
        <v/>
      </c>
      <c r="C668" s="209" t="str">
        <f t="shared" si="93"/>
        <v/>
      </c>
      <c r="D668" s="195" t="str">
        <f t="shared" si="97"/>
        <v/>
      </c>
      <c r="E668" s="210" t="str">
        <f t="shared" si="91"/>
        <v/>
      </c>
      <c r="F668" s="210" t="str">
        <f t="shared" si="98"/>
        <v/>
      </c>
      <c r="G668" s="210" t="str">
        <f t="shared" si="99"/>
        <v/>
      </c>
      <c r="H668" s="210" t="str">
        <f t="shared" si="94"/>
        <v/>
      </c>
      <c r="I668" s="210" t="str">
        <f t="shared" si="95"/>
        <v/>
      </c>
      <c r="J668" s="210" t="str">
        <f t="shared" si="100"/>
        <v/>
      </c>
      <c r="K668" s="210" t="str">
        <f t="shared" si="96"/>
        <v/>
      </c>
    </row>
    <row r="669" spans="2:11">
      <c r="B669" s="194" t="str">
        <f t="shared" si="92"/>
        <v/>
      </c>
      <c r="C669" s="209" t="str">
        <f t="shared" si="93"/>
        <v/>
      </c>
      <c r="D669" s="195" t="str">
        <f t="shared" si="97"/>
        <v/>
      </c>
      <c r="E669" s="210" t="str">
        <f t="shared" si="91"/>
        <v/>
      </c>
      <c r="F669" s="210" t="str">
        <f t="shared" si="98"/>
        <v/>
      </c>
      <c r="G669" s="210" t="str">
        <f t="shared" si="99"/>
        <v/>
      </c>
      <c r="H669" s="210" t="str">
        <f t="shared" si="94"/>
        <v/>
      </c>
      <c r="I669" s="210" t="str">
        <f t="shared" si="95"/>
        <v/>
      </c>
      <c r="J669" s="210" t="str">
        <f t="shared" si="100"/>
        <v/>
      </c>
      <c r="K669" s="210" t="str">
        <f t="shared" si="96"/>
        <v/>
      </c>
    </row>
    <row r="670" spans="2:11">
      <c r="B670" s="194" t="str">
        <f t="shared" si="92"/>
        <v/>
      </c>
      <c r="C670" s="209" t="str">
        <f t="shared" si="93"/>
        <v/>
      </c>
      <c r="D670" s="195" t="str">
        <f t="shared" si="97"/>
        <v/>
      </c>
      <c r="E670" s="210" t="str">
        <f t="shared" si="91"/>
        <v/>
      </c>
      <c r="F670" s="210" t="str">
        <f t="shared" si="98"/>
        <v/>
      </c>
      <c r="G670" s="210" t="str">
        <f t="shared" si="99"/>
        <v/>
      </c>
      <c r="H670" s="210" t="str">
        <f t="shared" si="94"/>
        <v/>
      </c>
      <c r="I670" s="210" t="str">
        <f t="shared" si="95"/>
        <v/>
      </c>
      <c r="J670" s="210" t="str">
        <f t="shared" si="100"/>
        <v/>
      </c>
      <c r="K670" s="210" t="str">
        <f t="shared" si="96"/>
        <v/>
      </c>
    </row>
    <row r="671" spans="2:11">
      <c r="B671" s="194" t="str">
        <f t="shared" si="92"/>
        <v/>
      </c>
      <c r="C671" s="209" t="str">
        <f t="shared" si="93"/>
        <v/>
      </c>
      <c r="D671" s="195" t="str">
        <f t="shared" si="97"/>
        <v/>
      </c>
      <c r="E671" s="210" t="str">
        <f t="shared" ref="E671:E734" si="101">IF(D671&lt;&gt;"",F671+H671,"")</f>
        <v/>
      </c>
      <c r="F671" s="210" t="str">
        <f t="shared" si="98"/>
        <v/>
      </c>
      <c r="G671" s="210" t="str">
        <f t="shared" si="99"/>
        <v/>
      </c>
      <c r="H671" s="210" t="str">
        <f t="shared" si="94"/>
        <v/>
      </c>
      <c r="I671" s="210" t="str">
        <f t="shared" si="95"/>
        <v/>
      </c>
      <c r="J671" s="210" t="str">
        <f t="shared" si="100"/>
        <v/>
      </c>
      <c r="K671" s="210" t="str">
        <f t="shared" si="96"/>
        <v/>
      </c>
    </row>
    <row r="672" spans="2:11">
      <c r="B672" s="194" t="str">
        <f t="shared" ref="B672:B735" si="102">IF(AND(D672&lt;&gt;"",OR($B$18=2,$B$18=3),B671&lt;$E$21),"D",D672)</f>
        <v/>
      </c>
      <c r="C672" s="209" t="str">
        <f t="shared" ref="C672:C735" si="103">IF(D672&lt;&gt;"",DATE(YEAR(C671),MONTH(C671)+1,DAY(C671)),"")</f>
        <v/>
      </c>
      <c r="D672" s="195" t="str">
        <f t="shared" si="97"/>
        <v/>
      </c>
      <c r="E672" s="210" t="str">
        <f t="shared" si="101"/>
        <v/>
      </c>
      <c r="F672" s="210" t="str">
        <f t="shared" si="98"/>
        <v/>
      </c>
      <c r="G672" s="210" t="str">
        <f t="shared" si="99"/>
        <v/>
      </c>
      <c r="H672" s="210" t="str">
        <f t="shared" ref="H672:H735" si="104">IF(D672&lt;&gt;"",$E$7*$E$13/100/12,"")</f>
        <v/>
      </c>
      <c r="I672" s="210" t="str">
        <f t="shared" ref="I672:I735" si="105">IF(AND(D672&lt;&gt;"",B672=D672),F672-G672,IF(AND(D672&lt;&gt;"",B672="D"),0,""))</f>
        <v/>
      </c>
      <c r="J672" s="210" t="str">
        <f t="shared" si="100"/>
        <v/>
      </c>
      <c r="K672" s="210" t="str">
        <f t="shared" ref="K672:K735" si="106">IF(D672&lt;&gt;"",K671+G672,"")</f>
        <v/>
      </c>
    </row>
    <row r="673" spans="2:11">
      <c r="B673" s="194" t="str">
        <f t="shared" si="102"/>
        <v/>
      </c>
      <c r="C673" s="209" t="str">
        <f t="shared" si="103"/>
        <v/>
      </c>
      <c r="D673" s="195" t="str">
        <f t="shared" ref="D673:D736" si="107">IF(AND(D672&gt;0,D672&lt;$E$9),D672+1,"")</f>
        <v/>
      </c>
      <c r="E673" s="210" t="str">
        <f t="shared" si="101"/>
        <v/>
      </c>
      <c r="F673" s="210" t="str">
        <f t="shared" ref="F673:F736" si="108">IF(AND(D673&lt;&gt;"",B673=D673,$B$18=1),($E$7*$E$11/100)/(12*(1-POWER(1+(($E$11/100)/12),-$E$9))),IF(AND(D673&lt;&gt;"",B673=D673,$B$18=2),($E$7*$E$11/100)/(12*(1-POWER(1+(($E$11/100)/12),-$E$9+$E$21))),IF(AND(D673&lt;&gt;"",B673="D",$B$18=2),G673,IF(AND(D673&lt;&gt;"",B673="D",$B$18=3),0,IF(AND(D673&lt;&gt;"",B673=D673,B672="D",$B$18=3),(J672*$E$11/100)/(12*(1-POWER(1+(($E$11/100)/12),-$E$9+$E$21))),IF(AND(D673&lt;&gt;"",B673=D673,B672&lt;&gt;"D",$B$18=3),F672,""))))))</f>
        <v/>
      </c>
      <c r="G673" s="210" t="str">
        <f t="shared" ref="G673:G736" si="109">IF(D673&lt;&gt;"",J672*$E$11/100/12,"")</f>
        <v/>
      </c>
      <c r="H673" s="210" t="str">
        <f t="shared" si="104"/>
        <v/>
      </c>
      <c r="I673" s="210" t="str">
        <f t="shared" si="105"/>
        <v/>
      </c>
      <c r="J673" s="210" t="str">
        <f t="shared" ref="J673:J736" si="110">IF(OR(AND(D673&lt;&gt;"",B673=D673),AND(D673&lt;&gt;"",B673="D",$B$18=2)),J672-F673+G673,IF(AND(D673&lt;&gt;"",B673="D",$B$18=3),J672+G673,""))</f>
        <v/>
      </c>
      <c r="K673" s="210" t="str">
        <f t="shared" si="106"/>
        <v/>
      </c>
    </row>
    <row r="674" spans="2:11">
      <c r="B674" s="194" t="str">
        <f t="shared" si="102"/>
        <v/>
      </c>
      <c r="C674" s="209" t="str">
        <f t="shared" si="103"/>
        <v/>
      </c>
      <c r="D674" s="195" t="str">
        <f t="shared" si="107"/>
        <v/>
      </c>
      <c r="E674" s="210" t="str">
        <f t="shared" si="101"/>
        <v/>
      </c>
      <c r="F674" s="210" t="str">
        <f t="shared" si="108"/>
        <v/>
      </c>
      <c r="G674" s="210" t="str">
        <f t="shared" si="109"/>
        <v/>
      </c>
      <c r="H674" s="210" t="str">
        <f t="shared" si="104"/>
        <v/>
      </c>
      <c r="I674" s="210" t="str">
        <f t="shared" si="105"/>
        <v/>
      </c>
      <c r="J674" s="210" t="str">
        <f t="shared" si="110"/>
        <v/>
      </c>
      <c r="K674" s="210" t="str">
        <f t="shared" si="106"/>
        <v/>
      </c>
    </row>
    <row r="675" spans="2:11">
      <c r="B675" s="194" t="str">
        <f t="shared" si="102"/>
        <v/>
      </c>
      <c r="C675" s="209" t="str">
        <f t="shared" si="103"/>
        <v/>
      </c>
      <c r="D675" s="195" t="str">
        <f t="shared" si="107"/>
        <v/>
      </c>
      <c r="E675" s="210" t="str">
        <f t="shared" si="101"/>
        <v/>
      </c>
      <c r="F675" s="210" t="str">
        <f t="shared" si="108"/>
        <v/>
      </c>
      <c r="G675" s="210" t="str">
        <f t="shared" si="109"/>
        <v/>
      </c>
      <c r="H675" s="210" t="str">
        <f t="shared" si="104"/>
        <v/>
      </c>
      <c r="I675" s="210" t="str">
        <f t="shared" si="105"/>
        <v/>
      </c>
      <c r="J675" s="210" t="str">
        <f t="shared" si="110"/>
        <v/>
      </c>
      <c r="K675" s="210" t="str">
        <f t="shared" si="106"/>
        <v/>
      </c>
    </row>
    <row r="676" spans="2:11">
      <c r="B676" s="194" t="str">
        <f t="shared" si="102"/>
        <v/>
      </c>
      <c r="C676" s="209" t="str">
        <f t="shared" si="103"/>
        <v/>
      </c>
      <c r="D676" s="195" t="str">
        <f t="shared" si="107"/>
        <v/>
      </c>
      <c r="E676" s="210" t="str">
        <f t="shared" si="101"/>
        <v/>
      </c>
      <c r="F676" s="210" t="str">
        <f t="shared" si="108"/>
        <v/>
      </c>
      <c r="G676" s="210" t="str">
        <f t="shared" si="109"/>
        <v/>
      </c>
      <c r="H676" s="210" t="str">
        <f t="shared" si="104"/>
        <v/>
      </c>
      <c r="I676" s="210" t="str">
        <f t="shared" si="105"/>
        <v/>
      </c>
      <c r="J676" s="210" t="str">
        <f t="shared" si="110"/>
        <v/>
      </c>
      <c r="K676" s="210" t="str">
        <f t="shared" si="106"/>
        <v/>
      </c>
    </row>
    <row r="677" spans="2:11">
      <c r="B677" s="194" t="str">
        <f t="shared" si="102"/>
        <v/>
      </c>
      <c r="C677" s="209" t="str">
        <f t="shared" si="103"/>
        <v/>
      </c>
      <c r="D677" s="195" t="str">
        <f t="shared" si="107"/>
        <v/>
      </c>
      <c r="E677" s="210" t="str">
        <f t="shared" si="101"/>
        <v/>
      </c>
      <c r="F677" s="210" t="str">
        <f t="shared" si="108"/>
        <v/>
      </c>
      <c r="G677" s="210" t="str">
        <f t="shared" si="109"/>
        <v/>
      </c>
      <c r="H677" s="210" t="str">
        <f t="shared" si="104"/>
        <v/>
      </c>
      <c r="I677" s="210" t="str">
        <f t="shared" si="105"/>
        <v/>
      </c>
      <c r="J677" s="210" t="str">
        <f t="shared" si="110"/>
        <v/>
      </c>
      <c r="K677" s="210" t="str">
        <f t="shared" si="106"/>
        <v/>
      </c>
    </row>
    <row r="678" spans="2:11">
      <c r="B678" s="194" t="str">
        <f t="shared" si="102"/>
        <v/>
      </c>
      <c r="C678" s="209" t="str">
        <f t="shared" si="103"/>
        <v/>
      </c>
      <c r="D678" s="195" t="str">
        <f t="shared" si="107"/>
        <v/>
      </c>
      <c r="E678" s="210" t="str">
        <f t="shared" si="101"/>
        <v/>
      </c>
      <c r="F678" s="210" t="str">
        <f t="shared" si="108"/>
        <v/>
      </c>
      <c r="G678" s="210" t="str">
        <f t="shared" si="109"/>
        <v/>
      </c>
      <c r="H678" s="210" t="str">
        <f t="shared" si="104"/>
        <v/>
      </c>
      <c r="I678" s="210" t="str">
        <f t="shared" si="105"/>
        <v/>
      </c>
      <c r="J678" s="210" t="str">
        <f t="shared" si="110"/>
        <v/>
      </c>
      <c r="K678" s="210" t="str">
        <f t="shared" si="106"/>
        <v/>
      </c>
    </row>
    <row r="679" spans="2:11">
      <c r="B679" s="194" t="str">
        <f t="shared" si="102"/>
        <v/>
      </c>
      <c r="C679" s="209" t="str">
        <f t="shared" si="103"/>
        <v/>
      </c>
      <c r="D679" s="195" t="str">
        <f t="shared" si="107"/>
        <v/>
      </c>
      <c r="E679" s="210" t="str">
        <f t="shared" si="101"/>
        <v/>
      </c>
      <c r="F679" s="210" t="str">
        <f t="shared" si="108"/>
        <v/>
      </c>
      <c r="G679" s="210" t="str">
        <f t="shared" si="109"/>
        <v/>
      </c>
      <c r="H679" s="210" t="str">
        <f t="shared" si="104"/>
        <v/>
      </c>
      <c r="I679" s="210" t="str">
        <f t="shared" si="105"/>
        <v/>
      </c>
      <c r="J679" s="210" t="str">
        <f t="shared" si="110"/>
        <v/>
      </c>
      <c r="K679" s="210" t="str">
        <f t="shared" si="106"/>
        <v/>
      </c>
    </row>
    <row r="680" spans="2:11">
      <c r="B680" s="194" t="str">
        <f t="shared" si="102"/>
        <v/>
      </c>
      <c r="C680" s="209" t="str">
        <f t="shared" si="103"/>
        <v/>
      </c>
      <c r="D680" s="195" t="str">
        <f t="shared" si="107"/>
        <v/>
      </c>
      <c r="E680" s="210" t="str">
        <f t="shared" si="101"/>
        <v/>
      </c>
      <c r="F680" s="210" t="str">
        <f t="shared" si="108"/>
        <v/>
      </c>
      <c r="G680" s="210" t="str">
        <f t="shared" si="109"/>
        <v/>
      </c>
      <c r="H680" s="210" t="str">
        <f t="shared" si="104"/>
        <v/>
      </c>
      <c r="I680" s="210" t="str">
        <f t="shared" si="105"/>
        <v/>
      </c>
      <c r="J680" s="210" t="str">
        <f t="shared" si="110"/>
        <v/>
      </c>
      <c r="K680" s="210" t="str">
        <f t="shared" si="106"/>
        <v/>
      </c>
    </row>
    <row r="681" spans="2:11">
      <c r="B681" s="194" t="str">
        <f t="shared" si="102"/>
        <v/>
      </c>
      <c r="C681" s="209" t="str">
        <f t="shared" si="103"/>
        <v/>
      </c>
      <c r="D681" s="195" t="str">
        <f t="shared" si="107"/>
        <v/>
      </c>
      <c r="E681" s="210" t="str">
        <f t="shared" si="101"/>
        <v/>
      </c>
      <c r="F681" s="210" t="str">
        <f t="shared" si="108"/>
        <v/>
      </c>
      <c r="G681" s="210" t="str">
        <f t="shared" si="109"/>
        <v/>
      </c>
      <c r="H681" s="210" t="str">
        <f t="shared" si="104"/>
        <v/>
      </c>
      <c r="I681" s="210" t="str">
        <f t="shared" si="105"/>
        <v/>
      </c>
      <c r="J681" s="210" t="str">
        <f t="shared" si="110"/>
        <v/>
      </c>
      <c r="K681" s="210" t="str">
        <f t="shared" si="106"/>
        <v/>
      </c>
    </row>
    <row r="682" spans="2:11">
      <c r="B682" s="194" t="str">
        <f t="shared" si="102"/>
        <v/>
      </c>
      <c r="C682" s="209" t="str">
        <f t="shared" si="103"/>
        <v/>
      </c>
      <c r="D682" s="195" t="str">
        <f t="shared" si="107"/>
        <v/>
      </c>
      <c r="E682" s="210" t="str">
        <f t="shared" si="101"/>
        <v/>
      </c>
      <c r="F682" s="210" t="str">
        <f t="shared" si="108"/>
        <v/>
      </c>
      <c r="G682" s="210" t="str">
        <f t="shared" si="109"/>
        <v/>
      </c>
      <c r="H682" s="210" t="str">
        <f t="shared" si="104"/>
        <v/>
      </c>
      <c r="I682" s="210" t="str">
        <f t="shared" si="105"/>
        <v/>
      </c>
      <c r="J682" s="210" t="str">
        <f t="shared" si="110"/>
        <v/>
      </c>
      <c r="K682" s="210" t="str">
        <f t="shared" si="106"/>
        <v/>
      </c>
    </row>
    <row r="683" spans="2:11">
      <c r="B683" s="194" t="str">
        <f t="shared" si="102"/>
        <v/>
      </c>
      <c r="C683" s="209" t="str">
        <f t="shared" si="103"/>
        <v/>
      </c>
      <c r="D683" s="195" t="str">
        <f t="shared" si="107"/>
        <v/>
      </c>
      <c r="E683" s="210" t="str">
        <f t="shared" si="101"/>
        <v/>
      </c>
      <c r="F683" s="210" t="str">
        <f t="shared" si="108"/>
        <v/>
      </c>
      <c r="G683" s="210" t="str">
        <f t="shared" si="109"/>
        <v/>
      </c>
      <c r="H683" s="210" t="str">
        <f t="shared" si="104"/>
        <v/>
      </c>
      <c r="I683" s="210" t="str">
        <f t="shared" si="105"/>
        <v/>
      </c>
      <c r="J683" s="210" t="str">
        <f t="shared" si="110"/>
        <v/>
      </c>
      <c r="K683" s="210" t="str">
        <f t="shared" si="106"/>
        <v/>
      </c>
    </row>
    <row r="684" spans="2:11">
      <c r="B684" s="194" t="str">
        <f t="shared" si="102"/>
        <v/>
      </c>
      <c r="C684" s="209" t="str">
        <f t="shared" si="103"/>
        <v/>
      </c>
      <c r="D684" s="195" t="str">
        <f t="shared" si="107"/>
        <v/>
      </c>
      <c r="E684" s="210" t="str">
        <f t="shared" si="101"/>
        <v/>
      </c>
      <c r="F684" s="210" t="str">
        <f t="shared" si="108"/>
        <v/>
      </c>
      <c r="G684" s="210" t="str">
        <f t="shared" si="109"/>
        <v/>
      </c>
      <c r="H684" s="210" t="str">
        <f t="shared" si="104"/>
        <v/>
      </c>
      <c r="I684" s="210" t="str">
        <f t="shared" si="105"/>
        <v/>
      </c>
      <c r="J684" s="210" t="str">
        <f t="shared" si="110"/>
        <v/>
      </c>
      <c r="K684" s="210" t="str">
        <f t="shared" si="106"/>
        <v/>
      </c>
    </row>
    <row r="685" spans="2:11">
      <c r="B685" s="194" t="str">
        <f t="shared" si="102"/>
        <v/>
      </c>
      <c r="C685" s="209" t="str">
        <f t="shared" si="103"/>
        <v/>
      </c>
      <c r="D685" s="195" t="str">
        <f t="shared" si="107"/>
        <v/>
      </c>
      <c r="E685" s="210" t="str">
        <f t="shared" si="101"/>
        <v/>
      </c>
      <c r="F685" s="210" t="str">
        <f t="shared" si="108"/>
        <v/>
      </c>
      <c r="G685" s="210" t="str">
        <f t="shared" si="109"/>
        <v/>
      </c>
      <c r="H685" s="210" t="str">
        <f t="shared" si="104"/>
        <v/>
      </c>
      <c r="I685" s="210" t="str">
        <f t="shared" si="105"/>
        <v/>
      </c>
      <c r="J685" s="210" t="str">
        <f t="shared" si="110"/>
        <v/>
      </c>
      <c r="K685" s="210" t="str">
        <f t="shared" si="106"/>
        <v/>
      </c>
    </row>
    <row r="686" spans="2:11">
      <c r="B686" s="194" t="str">
        <f t="shared" si="102"/>
        <v/>
      </c>
      <c r="C686" s="209" t="str">
        <f t="shared" si="103"/>
        <v/>
      </c>
      <c r="D686" s="195" t="str">
        <f t="shared" si="107"/>
        <v/>
      </c>
      <c r="E686" s="210" t="str">
        <f t="shared" si="101"/>
        <v/>
      </c>
      <c r="F686" s="210" t="str">
        <f t="shared" si="108"/>
        <v/>
      </c>
      <c r="G686" s="210" t="str">
        <f t="shared" si="109"/>
        <v/>
      </c>
      <c r="H686" s="210" t="str">
        <f t="shared" si="104"/>
        <v/>
      </c>
      <c r="I686" s="210" t="str">
        <f t="shared" si="105"/>
        <v/>
      </c>
      <c r="J686" s="210" t="str">
        <f t="shared" si="110"/>
        <v/>
      </c>
      <c r="K686" s="210" t="str">
        <f t="shared" si="106"/>
        <v/>
      </c>
    </row>
    <row r="687" spans="2:11">
      <c r="B687" s="194" t="str">
        <f t="shared" si="102"/>
        <v/>
      </c>
      <c r="C687" s="209" t="str">
        <f t="shared" si="103"/>
        <v/>
      </c>
      <c r="D687" s="195" t="str">
        <f t="shared" si="107"/>
        <v/>
      </c>
      <c r="E687" s="210" t="str">
        <f t="shared" si="101"/>
        <v/>
      </c>
      <c r="F687" s="210" t="str">
        <f t="shared" si="108"/>
        <v/>
      </c>
      <c r="G687" s="210" t="str">
        <f t="shared" si="109"/>
        <v/>
      </c>
      <c r="H687" s="210" t="str">
        <f t="shared" si="104"/>
        <v/>
      </c>
      <c r="I687" s="210" t="str">
        <f t="shared" si="105"/>
        <v/>
      </c>
      <c r="J687" s="210" t="str">
        <f t="shared" si="110"/>
        <v/>
      </c>
      <c r="K687" s="210" t="str">
        <f t="shared" si="106"/>
        <v/>
      </c>
    </row>
    <row r="688" spans="2:11">
      <c r="B688" s="194" t="str">
        <f t="shared" si="102"/>
        <v/>
      </c>
      <c r="C688" s="209" t="str">
        <f t="shared" si="103"/>
        <v/>
      </c>
      <c r="D688" s="195" t="str">
        <f t="shared" si="107"/>
        <v/>
      </c>
      <c r="E688" s="210" t="str">
        <f t="shared" si="101"/>
        <v/>
      </c>
      <c r="F688" s="210" t="str">
        <f t="shared" si="108"/>
        <v/>
      </c>
      <c r="G688" s="210" t="str">
        <f t="shared" si="109"/>
        <v/>
      </c>
      <c r="H688" s="210" t="str">
        <f t="shared" si="104"/>
        <v/>
      </c>
      <c r="I688" s="210" t="str">
        <f t="shared" si="105"/>
        <v/>
      </c>
      <c r="J688" s="210" t="str">
        <f t="shared" si="110"/>
        <v/>
      </c>
      <c r="K688" s="210" t="str">
        <f t="shared" si="106"/>
        <v/>
      </c>
    </row>
    <row r="689" spans="2:11">
      <c r="B689" s="194" t="str">
        <f t="shared" si="102"/>
        <v/>
      </c>
      <c r="C689" s="209" t="str">
        <f t="shared" si="103"/>
        <v/>
      </c>
      <c r="D689" s="195" t="str">
        <f t="shared" si="107"/>
        <v/>
      </c>
      <c r="E689" s="210" t="str">
        <f t="shared" si="101"/>
        <v/>
      </c>
      <c r="F689" s="210" t="str">
        <f t="shared" si="108"/>
        <v/>
      </c>
      <c r="G689" s="210" t="str">
        <f t="shared" si="109"/>
        <v/>
      </c>
      <c r="H689" s="210" t="str">
        <f t="shared" si="104"/>
        <v/>
      </c>
      <c r="I689" s="210" t="str">
        <f t="shared" si="105"/>
        <v/>
      </c>
      <c r="J689" s="210" t="str">
        <f t="shared" si="110"/>
        <v/>
      </c>
      <c r="K689" s="210" t="str">
        <f t="shared" si="106"/>
        <v/>
      </c>
    </row>
    <row r="690" spans="2:11">
      <c r="B690" s="194" t="str">
        <f t="shared" si="102"/>
        <v/>
      </c>
      <c r="C690" s="209" t="str">
        <f t="shared" si="103"/>
        <v/>
      </c>
      <c r="D690" s="195" t="str">
        <f t="shared" si="107"/>
        <v/>
      </c>
      <c r="E690" s="210" t="str">
        <f t="shared" si="101"/>
        <v/>
      </c>
      <c r="F690" s="210" t="str">
        <f t="shared" si="108"/>
        <v/>
      </c>
      <c r="G690" s="210" t="str">
        <f t="shared" si="109"/>
        <v/>
      </c>
      <c r="H690" s="210" t="str">
        <f t="shared" si="104"/>
        <v/>
      </c>
      <c r="I690" s="210" t="str">
        <f t="shared" si="105"/>
        <v/>
      </c>
      <c r="J690" s="210" t="str">
        <f t="shared" si="110"/>
        <v/>
      </c>
      <c r="K690" s="210" t="str">
        <f t="shared" si="106"/>
        <v/>
      </c>
    </row>
    <row r="691" spans="2:11">
      <c r="B691" s="194" t="str">
        <f t="shared" si="102"/>
        <v/>
      </c>
      <c r="C691" s="209" t="str">
        <f t="shared" si="103"/>
        <v/>
      </c>
      <c r="D691" s="195" t="str">
        <f t="shared" si="107"/>
        <v/>
      </c>
      <c r="E691" s="210" t="str">
        <f t="shared" si="101"/>
        <v/>
      </c>
      <c r="F691" s="210" t="str">
        <f t="shared" si="108"/>
        <v/>
      </c>
      <c r="G691" s="210" t="str">
        <f t="shared" si="109"/>
        <v/>
      </c>
      <c r="H691" s="210" t="str">
        <f t="shared" si="104"/>
        <v/>
      </c>
      <c r="I691" s="210" t="str">
        <f t="shared" si="105"/>
        <v/>
      </c>
      <c r="J691" s="210" t="str">
        <f t="shared" si="110"/>
        <v/>
      </c>
      <c r="K691" s="210" t="str">
        <f t="shared" si="106"/>
        <v/>
      </c>
    </row>
    <row r="692" spans="2:11">
      <c r="B692" s="194" t="str">
        <f t="shared" si="102"/>
        <v/>
      </c>
      <c r="C692" s="209" t="str">
        <f t="shared" si="103"/>
        <v/>
      </c>
      <c r="D692" s="195" t="str">
        <f t="shared" si="107"/>
        <v/>
      </c>
      <c r="E692" s="210" t="str">
        <f t="shared" si="101"/>
        <v/>
      </c>
      <c r="F692" s="210" t="str">
        <f t="shared" si="108"/>
        <v/>
      </c>
      <c r="G692" s="210" t="str">
        <f t="shared" si="109"/>
        <v/>
      </c>
      <c r="H692" s="210" t="str">
        <f t="shared" si="104"/>
        <v/>
      </c>
      <c r="I692" s="210" t="str">
        <f t="shared" si="105"/>
        <v/>
      </c>
      <c r="J692" s="210" t="str">
        <f t="shared" si="110"/>
        <v/>
      </c>
      <c r="K692" s="210" t="str">
        <f t="shared" si="106"/>
        <v/>
      </c>
    </row>
    <row r="693" spans="2:11">
      <c r="B693" s="194" t="str">
        <f t="shared" si="102"/>
        <v/>
      </c>
      <c r="C693" s="209" t="str">
        <f t="shared" si="103"/>
        <v/>
      </c>
      <c r="D693" s="195" t="str">
        <f t="shared" si="107"/>
        <v/>
      </c>
      <c r="E693" s="210" t="str">
        <f t="shared" si="101"/>
        <v/>
      </c>
      <c r="F693" s="210" t="str">
        <f t="shared" si="108"/>
        <v/>
      </c>
      <c r="G693" s="210" t="str">
        <f t="shared" si="109"/>
        <v/>
      </c>
      <c r="H693" s="210" t="str">
        <f t="shared" si="104"/>
        <v/>
      </c>
      <c r="I693" s="210" t="str">
        <f t="shared" si="105"/>
        <v/>
      </c>
      <c r="J693" s="210" t="str">
        <f t="shared" si="110"/>
        <v/>
      </c>
      <c r="K693" s="210" t="str">
        <f t="shared" si="106"/>
        <v/>
      </c>
    </row>
    <row r="694" spans="2:11">
      <c r="B694" s="194" t="str">
        <f t="shared" si="102"/>
        <v/>
      </c>
      <c r="C694" s="209" t="str">
        <f t="shared" si="103"/>
        <v/>
      </c>
      <c r="D694" s="195" t="str">
        <f t="shared" si="107"/>
        <v/>
      </c>
      <c r="E694" s="210" t="str">
        <f t="shared" si="101"/>
        <v/>
      </c>
      <c r="F694" s="210" t="str">
        <f t="shared" si="108"/>
        <v/>
      </c>
      <c r="G694" s="210" t="str">
        <f t="shared" si="109"/>
        <v/>
      </c>
      <c r="H694" s="210" t="str">
        <f t="shared" si="104"/>
        <v/>
      </c>
      <c r="I694" s="210" t="str">
        <f t="shared" si="105"/>
        <v/>
      </c>
      <c r="J694" s="210" t="str">
        <f t="shared" si="110"/>
        <v/>
      </c>
      <c r="K694" s="210" t="str">
        <f t="shared" si="106"/>
        <v/>
      </c>
    </row>
    <row r="695" spans="2:11">
      <c r="B695" s="194" t="str">
        <f t="shared" si="102"/>
        <v/>
      </c>
      <c r="C695" s="209" t="str">
        <f t="shared" si="103"/>
        <v/>
      </c>
      <c r="D695" s="195" t="str">
        <f t="shared" si="107"/>
        <v/>
      </c>
      <c r="E695" s="210" t="str">
        <f t="shared" si="101"/>
        <v/>
      </c>
      <c r="F695" s="210" t="str">
        <f t="shared" si="108"/>
        <v/>
      </c>
      <c r="G695" s="210" t="str">
        <f t="shared" si="109"/>
        <v/>
      </c>
      <c r="H695" s="210" t="str">
        <f t="shared" si="104"/>
        <v/>
      </c>
      <c r="I695" s="210" t="str">
        <f t="shared" si="105"/>
        <v/>
      </c>
      <c r="J695" s="210" t="str">
        <f t="shared" si="110"/>
        <v/>
      </c>
      <c r="K695" s="210" t="str">
        <f t="shared" si="106"/>
        <v/>
      </c>
    </row>
    <row r="696" spans="2:11">
      <c r="B696" s="194" t="str">
        <f t="shared" si="102"/>
        <v/>
      </c>
      <c r="C696" s="209" t="str">
        <f t="shared" si="103"/>
        <v/>
      </c>
      <c r="D696" s="195" t="str">
        <f t="shared" si="107"/>
        <v/>
      </c>
      <c r="E696" s="210" t="str">
        <f t="shared" si="101"/>
        <v/>
      </c>
      <c r="F696" s="210" t="str">
        <f t="shared" si="108"/>
        <v/>
      </c>
      <c r="G696" s="210" t="str">
        <f t="shared" si="109"/>
        <v/>
      </c>
      <c r="H696" s="210" t="str">
        <f t="shared" si="104"/>
        <v/>
      </c>
      <c r="I696" s="210" t="str">
        <f t="shared" si="105"/>
        <v/>
      </c>
      <c r="J696" s="210" t="str">
        <f t="shared" si="110"/>
        <v/>
      </c>
      <c r="K696" s="210" t="str">
        <f t="shared" si="106"/>
        <v/>
      </c>
    </row>
    <row r="697" spans="2:11">
      <c r="B697" s="194" t="str">
        <f t="shared" si="102"/>
        <v/>
      </c>
      <c r="C697" s="209" t="str">
        <f t="shared" si="103"/>
        <v/>
      </c>
      <c r="D697" s="195" t="str">
        <f t="shared" si="107"/>
        <v/>
      </c>
      <c r="E697" s="210" t="str">
        <f t="shared" si="101"/>
        <v/>
      </c>
      <c r="F697" s="210" t="str">
        <f t="shared" si="108"/>
        <v/>
      </c>
      <c r="G697" s="210" t="str">
        <f t="shared" si="109"/>
        <v/>
      </c>
      <c r="H697" s="210" t="str">
        <f t="shared" si="104"/>
        <v/>
      </c>
      <c r="I697" s="210" t="str">
        <f t="shared" si="105"/>
        <v/>
      </c>
      <c r="J697" s="210" t="str">
        <f t="shared" si="110"/>
        <v/>
      </c>
      <c r="K697" s="210" t="str">
        <f t="shared" si="106"/>
        <v/>
      </c>
    </row>
    <row r="698" spans="2:11">
      <c r="B698" s="194" t="str">
        <f t="shared" si="102"/>
        <v/>
      </c>
      <c r="C698" s="209" t="str">
        <f t="shared" si="103"/>
        <v/>
      </c>
      <c r="D698" s="195" t="str">
        <f t="shared" si="107"/>
        <v/>
      </c>
      <c r="E698" s="210" t="str">
        <f t="shared" si="101"/>
        <v/>
      </c>
      <c r="F698" s="210" t="str">
        <f t="shared" si="108"/>
        <v/>
      </c>
      <c r="G698" s="210" t="str">
        <f t="shared" si="109"/>
        <v/>
      </c>
      <c r="H698" s="210" t="str">
        <f t="shared" si="104"/>
        <v/>
      </c>
      <c r="I698" s="210" t="str">
        <f t="shared" si="105"/>
        <v/>
      </c>
      <c r="J698" s="210" t="str">
        <f t="shared" si="110"/>
        <v/>
      </c>
      <c r="K698" s="210" t="str">
        <f t="shared" si="106"/>
        <v/>
      </c>
    </row>
    <row r="699" spans="2:11">
      <c r="B699" s="194" t="str">
        <f t="shared" si="102"/>
        <v/>
      </c>
      <c r="C699" s="209" t="str">
        <f t="shared" si="103"/>
        <v/>
      </c>
      <c r="D699" s="195" t="str">
        <f t="shared" si="107"/>
        <v/>
      </c>
      <c r="E699" s="210" t="str">
        <f t="shared" si="101"/>
        <v/>
      </c>
      <c r="F699" s="210" t="str">
        <f t="shared" si="108"/>
        <v/>
      </c>
      <c r="G699" s="210" t="str">
        <f t="shared" si="109"/>
        <v/>
      </c>
      <c r="H699" s="210" t="str">
        <f t="shared" si="104"/>
        <v/>
      </c>
      <c r="I699" s="210" t="str">
        <f t="shared" si="105"/>
        <v/>
      </c>
      <c r="J699" s="210" t="str">
        <f t="shared" si="110"/>
        <v/>
      </c>
      <c r="K699" s="210" t="str">
        <f t="shared" si="106"/>
        <v/>
      </c>
    </row>
    <row r="700" spans="2:11">
      <c r="B700" s="194" t="str">
        <f t="shared" si="102"/>
        <v/>
      </c>
      <c r="C700" s="209" t="str">
        <f t="shared" si="103"/>
        <v/>
      </c>
      <c r="D700" s="195" t="str">
        <f t="shared" si="107"/>
        <v/>
      </c>
      <c r="E700" s="210" t="str">
        <f t="shared" si="101"/>
        <v/>
      </c>
      <c r="F700" s="210" t="str">
        <f t="shared" si="108"/>
        <v/>
      </c>
      <c r="G700" s="210" t="str">
        <f t="shared" si="109"/>
        <v/>
      </c>
      <c r="H700" s="210" t="str">
        <f t="shared" si="104"/>
        <v/>
      </c>
      <c r="I700" s="210" t="str">
        <f t="shared" si="105"/>
        <v/>
      </c>
      <c r="J700" s="210" t="str">
        <f t="shared" si="110"/>
        <v/>
      </c>
      <c r="K700" s="210" t="str">
        <f t="shared" si="106"/>
        <v/>
      </c>
    </row>
    <row r="701" spans="2:11">
      <c r="B701" s="194" t="str">
        <f t="shared" si="102"/>
        <v/>
      </c>
      <c r="C701" s="209" t="str">
        <f t="shared" si="103"/>
        <v/>
      </c>
      <c r="D701" s="195" t="str">
        <f t="shared" si="107"/>
        <v/>
      </c>
      <c r="E701" s="210" t="str">
        <f t="shared" si="101"/>
        <v/>
      </c>
      <c r="F701" s="210" t="str">
        <f t="shared" si="108"/>
        <v/>
      </c>
      <c r="G701" s="210" t="str">
        <f t="shared" si="109"/>
        <v/>
      </c>
      <c r="H701" s="210" t="str">
        <f t="shared" si="104"/>
        <v/>
      </c>
      <c r="I701" s="210" t="str">
        <f t="shared" si="105"/>
        <v/>
      </c>
      <c r="J701" s="210" t="str">
        <f t="shared" si="110"/>
        <v/>
      </c>
      <c r="K701" s="210" t="str">
        <f t="shared" si="106"/>
        <v/>
      </c>
    </row>
    <row r="702" spans="2:11">
      <c r="B702" s="194" t="str">
        <f t="shared" si="102"/>
        <v/>
      </c>
      <c r="C702" s="209" t="str">
        <f t="shared" si="103"/>
        <v/>
      </c>
      <c r="D702" s="195" t="str">
        <f t="shared" si="107"/>
        <v/>
      </c>
      <c r="E702" s="210" t="str">
        <f t="shared" si="101"/>
        <v/>
      </c>
      <c r="F702" s="210" t="str">
        <f t="shared" si="108"/>
        <v/>
      </c>
      <c r="G702" s="210" t="str">
        <f t="shared" si="109"/>
        <v/>
      </c>
      <c r="H702" s="210" t="str">
        <f t="shared" si="104"/>
        <v/>
      </c>
      <c r="I702" s="210" t="str">
        <f t="shared" si="105"/>
        <v/>
      </c>
      <c r="J702" s="210" t="str">
        <f t="shared" si="110"/>
        <v/>
      </c>
      <c r="K702" s="210" t="str">
        <f t="shared" si="106"/>
        <v/>
      </c>
    </row>
    <row r="703" spans="2:11">
      <c r="B703" s="194" t="str">
        <f t="shared" si="102"/>
        <v/>
      </c>
      <c r="C703" s="209" t="str">
        <f t="shared" si="103"/>
        <v/>
      </c>
      <c r="D703" s="195" t="str">
        <f t="shared" si="107"/>
        <v/>
      </c>
      <c r="E703" s="210" t="str">
        <f t="shared" si="101"/>
        <v/>
      </c>
      <c r="F703" s="210" t="str">
        <f t="shared" si="108"/>
        <v/>
      </c>
      <c r="G703" s="210" t="str">
        <f t="shared" si="109"/>
        <v/>
      </c>
      <c r="H703" s="210" t="str">
        <f t="shared" si="104"/>
        <v/>
      </c>
      <c r="I703" s="210" t="str">
        <f t="shared" si="105"/>
        <v/>
      </c>
      <c r="J703" s="210" t="str">
        <f t="shared" si="110"/>
        <v/>
      </c>
      <c r="K703" s="210" t="str">
        <f t="shared" si="106"/>
        <v/>
      </c>
    </row>
    <row r="704" spans="2:11">
      <c r="B704" s="194" t="str">
        <f t="shared" si="102"/>
        <v/>
      </c>
      <c r="C704" s="209" t="str">
        <f t="shared" si="103"/>
        <v/>
      </c>
      <c r="D704" s="195" t="str">
        <f t="shared" si="107"/>
        <v/>
      </c>
      <c r="E704" s="210" t="str">
        <f t="shared" si="101"/>
        <v/>
      </c>
      <c r="F704" s="210" t="str">
        <f t="shared" si="108"/>
        <v/>
      </c>
      <c r="G704" s="210" t="str">
        <f t="shared" si="109"/>
        <v/>
      </c>
      <c r="H704" s="210" t="str">
        <f t="shared" si="104"/>
        <v/>
      </c>
      <c r="I704" s="210" t="str">
        <f t="shared" si="105"/>
        <v/>
      </c>
      <c r="J704" s="210" t="str">
        <f t="shared" si="110"/>
        <v/>
      </c>
      <c r="K704" s="210" t="str">
        <f t="shared" si="106"/>
        <v/>
      </c>
    </row>
    <row r="705" spans="2:11">
      <c r="B705" s="194" t="str">
        <f t="shared" si="102"/>
        <v/>
      </c>
      <c r="C705" s="209" t="str">
        <f t="shared" si="103"/>
        <v/>
      </c>
      <c r="D705" s="195" t="str">
        <f t="shared" si="107"/>
        <v/>
      </c>
      <c r="E705" s="210" t="str">
        <f t="shared" si="101"/>
        <v/>
      </c>
      <c r="F705" s="210" t="str">
        <f t="shared" si="108"/>
        <v/>
      </c>
      <c r="G705" s="210" t="str">
        <f t="shared" si="109"/>
        <v/>
      </c>
      <c r="H705" s="210" t="str">
        <f t="shared" si="104"/>
        <v/>
      </c>
      <c r="I705" s="210" t="str">
        <f t="shared" si="105"/>
        <v/>
      </c>
      <c r="J705" s="210" t="str">
        <f t="shared" si="110"/>
        <v/>
      </c>
      <c r="K705" s="210" t="str">
        <f t="shared" si="106"/>
        <v/>
      </c>
    </row>
    <row r="706" spans="2:11">
      <c r="B706" s="194" t="str">
        <f t="shared" si="102"/>
        <v/>
      </c>
      <c r="C706" s="209" t="str">
        <f t="shared" si="103"/>
        <v/>
      </c>
      <c r="D706" s="195" t="str">
        <f t="shared" si="107"/>
        <v/>
      </c>
      <c r="E706" s="210" t="str">
        <f t="shared" si="101"/>
        <v/>
      </c>
      <c r="F706" s="210" t="str">
        <f t="shared" si="108"/>
        <v/>
      </c>
      <c r="G706" s="210" t="str">
        <f t="shared" si="109"/>
        <v/>
      </c>
      <c r="H706" s="210" t="str">
        <f t="shared" si="104"/>
        <v/>
      </c>
      <c r="I706" s="210" t="str">
        <f t="shared" si="105"/>
        <v/>
      </c>
      <c r="J706" s="210" t="str">
        <f t="shared" si="110"/>
        <v/>
      </c>
      <c r="K706" s="210" t="str">
        <f t="shared" si="106"/>
        <v/>
      </c>
    </row>
    <row r="707" spans="2:11">
      <c r="B707" s="194" t="str">
        <f t="shared" si="102"/>
        <v/>
      </c>
      <c r="C707" s="209" t="str">
        <f t="shared" si="103"/>
        <v/>
      </c>
      <c r="D707" s="195" t="str">
        <f t="shared" si="107"/>
        <v/>
      </c>
      <c r="E707" s="210" t="str">
        <f t="shared" si="101"/>
        <v/>
      </c>
      <c r="F707" s="210" t="str">
        <f t="shared" si="108"/>
        <v/>
      </c>
      <c r="G707" s="210" t="str">
        <f t="shared" si="109"/>
        <v/>
      </c>
      <c r="H707" s="210" t="str">
        <f t="shared" si="104"/>
        <v/>
      </c>
      <c r="I707" s="210" t="str">
        <f t="shared" si="105"/>
        <v/>
      </c>
      <c r="J707" s="210" t="str">
        <f t="shared" si="110"/>
        <v/>
      </c>
      <c r="K707" s="210" t="str">
        <f t="shared" si="106"/>
        <v/>
      </c>
    </row>
    <row r="708" spans="2:11">
      <c r="B708" s="194" t="str">
        <f t="shared" si="102"/>
        <v/>
      </c>
      <c r="C708" s="209" t="str">
        <f t="shared" si="103"/>
        <v/>
      </c>
      <c r="D708" s="195" t="str">
        <f t="shared" si="107"/>
        <v/>
      </c>
      <c r="E708" s="210" t="str">
        <f t="shared" si="101"/>
        <v/>
      </c>
      <c r="F708" s="210" t="str">
        <f t="shared" si="108"/>
        <v/>
      </c>
      <c r="G708" s="210" t="str">
        <f t="shared" si="109"/>
        <v/>
      </c>
      <c r="H708" s="210" t="str">
        <f t="shared" si="104"/>
        <v/>
      </c>
      <c r="I708" s="210" t="str">
        <f t="shared" si="105"/>
        <v/>
      </c>
      <c r="J708" s="210" t="str">
        <f t="shared" si="110"/>
        <v/>
      </c>
      <c r="K708" s="210" t="str">
        <f t="shared" si="106"/>
        <v/>
      </c>
    </row>
    <row r="709" spans="2:11">
      <c r="B709" s="194" t="str">
        <f t="shared" si="102"/>
        <v/>
      </c>
      <c r="C709" s="209" t="str">
        <f t="shared" si="103"/>
        <v/>
      </c>
      <c r="D709" s="195" t="str">
        <f t="shared" si="107"/>
        <v/>
      </c>
      <c r="E709" s="210" t="str">
        <f t="shared" si="101"/>
        <v/>
      </c>
      <c r="F709" s="210" t="str">
        <f t="shared" si="108"/>
        <v/>
      </c>
      <c r="G709" s="210" t="str">
        <f t="shared" si="109"/>
        <v/>
      </c>
      <c r="H709" s="210" t="str">
        <f t="shared" si="104"/>
        <v/>
      </c>
      <c r="I709" s="210" t="str">
        <f t="shared" si="105"/>
        <v/>
      </c>
      <c r="J709" s="210" t="str">
        <f t="shared" si="110"/>
        <v/>
      </c>
      <c r="K709" s="210" t="str">
        <f t="shared" si="106"/>
        <v/>
      </c>
    </row>
    <row r="710" spans="2:11">
      <c r="B710" s="194" t="str">
        <f t="shared" si="102"/>
        <v/>
      </c>
      <c r="C710" s="209" t="str">
        <f t="shared" si="103"/>
        <v/>
      </c>
      <c r="D710" s="195" t="str">
        <f t="shared" si="107"/>
        <v/>
      </c>
      <c r="E710" s="210" t="str">
        <f t="shared" si="101"/>
        <v/>
      </c>
      <c r="F710" s="210" t="str">
        <f t="shared" si="108"/>
        <v/>
      </c>
      <c r="G710" s="210" t="str">
        <f t="shared" si="109"/>
        <v/>
      </c>
      <c r="H710" s="210" t="str">
        <f t="shared" si="104"/>
        <v/>
      </c>
      <c r="I710" s="210" t="str">
        <f t="shared" si="105"/>
        <v/>
      </c>
      <c r="J710" s="210" t="str">
        <f t="shared" si="110"/>
        <v/>
      </c>
      <c r="K710" s="210" t="str">
        <f t="shared" si="106"/>
        <v/>
      </c>
    </row>
    <row r="711" spans="2:11">
      <c r="B711" s="194" t="str">
        <f t="shared" si="102"/>
        <v/>
      </c>
      <c r="C711" s="209" t="str">
        <f t="shared" si="103"/>
        <v/>
      </c>
      <c r="D711" s="195" t="str">
        <f t="shared" si="107"/>
        <v/>
      </c>
      <c r="E711" s="210" t="str">
        <f t="shared" si="101"/>
        <v/>
      </c>
      <c r="F711" s="210" t="str">
        <f t="shared" si="108"/>
        <v/>
      </c>
      <c r="G711" s="210" t="str">
        <f t="shared" si="109"/>
        <v/>
      </c>
      <c r="H711" s="210" t="str">
        <f t="shared" si="104"/>
        <v/>
      </c>
      <c r="I711" s="210" t="str">
        <f t="shared" si="105"/>
        <v/>
      </c>
      <c r="J711" s="210" t="str">
        <f t="shared" si="110"/>
        <v/>
      </c>
      <c r="K711" s="210" t="str">
        <f t="shared" si="106"/>
        <v/>
      </c>
    </row>
    <row r="712" spans="2:11">
      <c r="B712" s="194" t="str">
        <f t="shared" si="102"/>
        <v/>
      </c>
      <c r="C712" s="209" t="str">
        <f t="shared" si="103"/>
        <v/>
      </c>
      <c r="D712" s="195" t="str">
        <f t="shared" si="107"/>
        <v/>
      </c>
      <c r="E712" s="210" t="str">
        <f t="shared" si="101"/>
        <v/>
      </c>
      <c r="F712" s="210" t="str">
        <f t="shared" si="108"/>
        <v/>
      </c>
      <c r="G712" s="210" t="str">
        <f t="shared" si="109"/>
        <v/>
      </c>
      <c r="H712" s="210" t="str">
        <f t="shared" si="104"/>
        <v/>
      </c>
      <c r="I712" s="210" t="str">
        <f t="shared" si="105"/>
        <v/>
      </c>
      <c r="J712" s="210" t="str">
        <f t="shared" si="110"/>
        <v/>
      </c>
      <c r="K712" s="210" t="str">
        <f t="shared" si="106"/>
        <v/>
      </c>
    </row>
    <row r="713" spans="2:11">
      <c r="B713" s="194" t="str">
        <f t="shared" si="102"/>
        <v/>
      </c>
      <c r="C713" s="209" t="str">
        <f t="shared" si="103"/>
        <v/>
      </c>
      <c r="D713" s="195" t="str">
        <f t="shared" si="107"/>
        <v/>
      </c>
      <c r="E713" s="210" t="str">
        <f t="shared" si="101"/>
        <v/>
      </c>
      <c r="F713" s="210" t="str">
        <f t="shared" si="108"/>
        <v/>
      </c>
      <c r="G713" s="210" t="str">
        <f t="shared" si="109"/>
        <v/>
      </c>
      <c r="H713" s="210" t="str">
        <f t="shared" si="104"/>
        <v/>
      </c>
      <c r="I713" s="210" t="str">
        <f t="shared" si="105"/>
        <v/>
      </c>
      <c r="J713" s="210" t="str">
        <f t="shared" si="110"/>
        <v/>
      </c>
      <c r="K713" s="210" t="str">
        <f t="shared" si="106"/>
        <v/>
      </c>
    </row>
    <row r="714" spans="2:11">
      <c r="B714" s="194" t="str">
        <f t="shared" si="102"/>
        <v/>
      </c>
      <c r="C714" s="209" t="str">
        <f t="shared" si="103"/>
        <v/>
      </c>
      <c r="D714" s="195" t="str">
        <f t="shared" si="107"/>
        <v/>
      </c>
      <c r="E714" s="210" t="str">
        <f t="shared" si="101"/>
        <v/>
      </c>
      <c r="F714" s="210" t="str">
        <f t="shared" si="108"/>
        <v/>
      </c>
      <c r="G714" s="210" t="str">
        <f t="shared" si="109"/>
        <v/>
      </c>
      <c r="H714" s="210" t="str">
        <f t="shared" si="104"/>
        <v/>
      </c>
      <c r="I714" s="210" t="str">
        <f t="shared" si="105"/>
        <v/>
      </c>
      <c r="J714" s="210" t="str">
        <f t="shared" si="110"/>
        <v/>
      </c>
      <c r="K714" s="210" t="str">
        <f t="shared" si="106"/>
        <v/>
      </c>
    </row>
    <row r="715" spans="2:11">
      <c r="B715" s="194" t="str">
        <f t="shared" si="102"/>
        <v/>
      </c>
      <c r="C715" s="209" t="str">
        <f t="shared" si="103"/>
        <v/>
      </c>
      <c r="D715" s="195" t="str">
        <f t="shared" si="107"/>
        <v/>
      </c>
      <c r="E715" s="210" t="str">
        <f t="shared" si="101"/>
        <v/>
      </c>
      <c r="F715" s="210" t="str">
        <f t="shared" si="108"/>
        <v/>
      </c>
      <c r="G715" s="210" t="str">
        <f t="shared" si="109"/>
        <v/>
      </c>
      <c r="H715" s="210" t="str">
        <f t="shared" si="104"/>
        <v/>
      </c>
      <c r="I715" s="210" t="str">
        <f t="shared" si="105"/>
        <v/>
      </c>
      <c r="J715" s="210" t="str">
        <f t="shared" si="110"/>
        <v/>
      </c>
      <c r="K715" s="210" t="str">
        <f t="shared" si="106"/>
        <v/>
      </c>
    </row>
    <row r="716" spans="2:11">
      <c r="B716" s="194" t="str">
        <f t="shared" si="102"/>
        <v/>
      </c>
      <c r="C716" s="209" t="str">
        <f t="shared" si="103"/>
        <v/>
      </c>
      <c r="D716" s="195" t="str">
        <f t="shared" si="107"/>
        <v/>
      </c>
      <c r="E716" s="210" t="str">
        <f t="shared" si="101"/>
        <v/>
      </c>
      <c r="F716" s="210" t="str">
        <f t="shared" si="108"/>
        <v/>
      </c>
      <c r="G716" s="210" t="str">
        <f t="shared" si="109"/>
        <v/>
      </c>
      <c r="H716" s="210" t="str">
        <f t="shared" si="104"/>
        <v/>
      </c>
      <c r="I716" s="210" t="str">
        <f t="shared" si="105"/>
        <v/>
      </c>
      <c r="J716" s="210" t="str">
        <f t="shared" si="110"/>
        <v/>
      </c>
      <c r="K716" s="210" t="str">
        <f t="shared" si="106"/>
        <v/>
      </c>
    </row>
    <row r="717" spans="2:11">
      <c r="B717" s="194" t="str">
        <f t="shared" si="102"/>
        <v/>
      </c>
      <c r="C717" s="209" t="str">
        <f t="shared" si="103"/>
        <v/>
      </c>
      <c r="D717" s="195" t="str">
        <f t="shared" si="107"/>
        <v/>
      </c>
      <c r="E717" s="210" t="str">
        <f t="shared" si="101"/>
        <v/>
      </c>
      <c r="F717" s="210" t="str">
        <f t="shared" si="108"/>
        <v/>
      </c>
      <c r="G717" s="210" t="str">
        <f t="shared" si="109"/>
        <v/>
      </c>
      <c r="H717" s="210" t="str">
        <f t="shared" si="104"/>
        <v/>
      </c>
      <c r="I717" s="210" t="str">
        <f t="shared" si="105"/>
        <v/>
      </c>
      <c r="J717" s="210" t="str">
        <f t="shared" si="110"/>
        <v/>
      </c>
      <c r="K717" s="210" t="str">
        <f t="shared" si="106"/>
        <v/>
      </c>
    </row>
    <row r="718" spans="2:11">
      <c r="B718" s="194" t="str">
        <f t="shared" si="102"/>
        <v/>
      </c>
      <c r="C718" s="209" t="str">
        <f t="shared" si="103"/>
        <v/>
      </c>
      <c r="D718" s="195" t="str">
        <f t="shared" si="107"/>
        <v/>
      </c>
      <c r="E718" s="210" t="str">
        <f t="shared" si="101"/>
        <v/>
      </c>
      <c r="F718" s="210" t="str">
        <f t="shared" si="108"/>
        <v/>
      </c>
      <c r="G718" s="210" t="str">
        <f t="shared" si="109"/>
        <v/>
      </c>
      <c r="H718" s="210" t="str">
        <f t="shared" si="104"/>
        <v/>
      </c>
      <c r="I718" s="210" t="str">
        <f t="shared" si="105"/>
        <v/>
      </c>
      <c r="J718" s="210" t="str">
        <f t="shared" si="110"/>
        <v/>
      </c>
      <c r="K718" s="210" t="str">
        <f t="shared" si="106"/>
        <v/>
      </c>
    </row>
    <row r="719" spans="2:11">
      <c r="B719" s="194" t="str">
        <f t="shared" si="102"/>
        <v/>
      </c>
      <c r="C719" s="209" t="str">
        <f t="shared" si="103"/>
        <v/>
      </c>
      <c r="D719" s="195" t="str">
        <f t="shared" si="107"/>
        <v/>
      </c>
      <c r="E719" s="210" t="str">
        <f t="shared" si="101"/>
        <v/>
      </c>
      <c r="F719" s="210" t="str">
        <f t="shared" si="108"/>
        <v/>
      </c>
      <c r="G719" s="210" t="str">
        <f t="shared" si="109"/>
        <v/>
      </c>
      <c r="H719" s="210" t="str">
        <f t="shared" si="104"/>
        <v/>
      </c>
      <c r="I719" s="210" t="str">
        <f t="shared" si="105"/>
        <v/>
      </c>
      <c r="J719" s="210" t="str">
        <f t="shared" si="110"/>
        <v/>
      </c>
      <c r="K719" s="210" t="str">
        <f t="shared" si="106"/>
        <v/>
      </c>
    </row>
    <row r="720" spans="2:11">
      <c r="B720" s="194" t="str">
        <f t="shared" si="102"/>
        <v/>
      </c>
      <c r="C720" s="209" t="str">
        <f t="shared" si="103"/>
        <v/>
      </c>
      <c r="D720" s="195" t="str">
        <f t="shared" si="107"/>
        <v/>
      </c>
      <c r="E720" s="210" t="str">
        <f t="shared" si="101"/>
        <v/>
      </c>
      <c r="F720" s="210" t="str">
        <f t="shared" si="108"/>
        <v/>
      </c>
      <c r="G720" s="210" t="str">
        <f t="shared" si="109"/>
        <v/>
      </c>
      <c r="H720" s="210" t="str">
        <f t="shared" si="104"/>
        <v/>
      </c>
      <c r="I720" s="210" t="str">
        <f t="shared" si="105"/>
        <v/>
      </c>
      <c r="J720" s="210" t="str">
        <f t="shared" si="110"/>
        <v/>
      </c>
      <c r="K720" s="210" t="str">
        <f t="shared" si="106"/>
        <v/>
      </c>
    </row>
    <row r="721" spans="2:11">
      <c r="B721" s="194" t="str">
        <f t="shared" si="102"/>
        <v/>
      </c>
      <c r="C721" s="209" t="str">
        <f t="shared" si="103"/>
        <v/>
      </c>
      <c r="D721" s="195" t="str">
        <f t="shared" si="107"/>
        <v/>
      </c>
      <c r="E721" s="210" t="str">
        <f t="shared" si="101"/>
        <v/>
      </c>
      <c r="F721" s="210" t="str">
        <f t="shared" si="108"/>
        <v/>
      </c>
      <c r="G721" s="210" t="str">
        <f t="shared" si="109"/>
        <v/>
      </c>
      <c r="H721" s="210" t="str">
        <f t="shared" si="104"/>
        <v/>
      </c>
      <c r="I721" s="210" t="str">
        <f t="shared" si="105"/>
        <v/>
      </c>
      <c r="J721" s="210" t="str">
        <f t="shared" si="110"/>
        <v/>
      </c>
      <c r="K721" s="210" t="str">
        <f t="shared" si="106"/>
        <v/>
      </c>
    </row>
    <row r="722" spans="2:11">
      <c r="B722" s="194" t="str">
        <f t="shared" si="102"/>
        <v/>
      </c>
      <c r="C722" s="209" t="str">
        <f t="shared" si="103"/>
        <v/>
      </c>
      <c r="D722" s="195" t="str">
        <f t="shared" si="107"/>
        <v/>
      </c>
      <c r="E722" s="210" t="str">
        <f t="shared" si="101"/>
        <v/>
      </c>
      <c r="F722" s="210" t="str">
        <f t="shared" si="108"/>
        <v/>
      </c>
      <c r="G722" s="210" t="str">
        <f t="shared" si="109"/>
        <v/>
      </c>
      <c r="H722" s="210" t="str">
        <f t="shared" si="104"/>
        <v/>
      </c>
      <c r="I722" s="210" t="str">
        <f t="shared" si="105"/>
        <v/>
      </c>
      <c r="J722" s="210" t="str">
        <f t="shared" si="110"/>
        <v/>
      </c>
      <c r="K722" s="210" t="str">
        <f t="shared" si="106"/>
        <v/>
      </c>
    </row>
    <row r="723" spans="2:11">
      <c r="B723" s="194" t="str">
        <f t="shared" si="102"/>
        <v/>
      </c>
      <c r="C723" s="209" t="str">
        <f t="shared" si="103"/>
        <v/>
      </c>
      <c r="D723" s="195" t="str">
        <f t="shared" si="107"/>
        <v/>
      </c>
      <c r="E723" s="210" t="str">
        <f t="shared" si="101"/>
        <v/>
      </c>
      <c r="F723" s="210" t="str">
        <f t="shared" si="108"/>
        <v/>
      </c>
      <c r="G723" s="210" t="str">
        <f t="shared" si="109"/>
        <v/>
      </c>
      <c r="H723" s="210" t="str">
        <f t="shared" si="104"/>
        <v/>
      </c>
      <c r="I723" s="210" t="str">
        <f t="shared" si="105"/>
        <v/>
      </c>
      <c r="J723" s="210" t="str">
        <f t="shared" si="110"/>
        <v/>
      </c>
      <c r="K723" s="210" t="str">
        <f t="shared" si="106"/>
        <v/>
      </c>
    </row>
    <row r="724" spans="2:11">
      <c r="B724" s="194" t="str">
        <f t="shared" si="102"/>
        <v/>
      </c>
      <c r="C724" s="209" t="str">
        <f t="shared" si="103"/>
        <v/>
      </c>
      <c r="D724" s="195" t="str">
        <f t="shared" si="107"/>
        <v/>
      </c>
      <c r="E724" s="210" t="str">
        <f t="shared" si="101"/>
        <v/>
      </c>
      <c r="F724" s="210" t="str">
        <f t="shared" si="108"/>
        <v/>
      </c>
      <c r="G724" s="210" t="str">
        <f t="shared" si="109"/>
        <v/>
      </c>
      <c r="H724" s="210" t="str">
        <f t="shared" si="104"/>
        <v/>
      </c>
      <c r="I724" s="210" t="str">
        <f t="shared" si="105"/>
        <v/>
      </c>
      <c r="J724" s="210" t="str">
        <f t="shared" si="110"/>
        <v/>
      </c>
      <c r="K724" s="210" t="str">
        <f t="shared" si="106"/>
        <v/>
      </c>
    </row>
    <row r="725" spans="2:11">
      <c r="B725" s="194" t="str">
        <f t="shared" si="102"/>
        <v/>
      </c>
      <c r="C725" s="209" t="str">
        <f t="shared" si="103"/>
        <v/>
      </c>
      <c r="D725" s="195" t="str">
        <f t="shared" si="107"/>
        <v/>
      </c>
      <c r="E725" s="210" t="str">
        <f t="shared" si="101"/>
        <v/>
      </c>
      <c r="F725" s="210" t="str">
        <f t="shared" si="108"/>
        <v/>
      </c>
      <c r="G725" s="210" t="str">
        <f t="shared" si="109"/>
        <v/>
      </c>
      <c r="H725" s="210" t="str">
        <f t="shared" si="104"/>
        <v/>
      </c>
      <c r="I725" s="210" t="str">
        <f t="shared" si="105"/>
        <v/>
      </c>
      <c r="J725" s="210" t="str">
        <f t="shared" si="110"/>
        <v/>
      </c>
      <c r="K725" s="210" t="str">
        <f t="shared" si="106"/>
        <v/>
      </c>
    </row>
    <row r="726" spans="2:11">
      <c r="B726" s="194" t="str">
        <f t="shared" si="102"/>
        <v/>
      </c>
      <c r="C726" s="209" t="str">
        <f t="shared" si="103"/>
        <v/>
      </c>
      <c r="D726" s="195" t="str">
        <f t="shared" si="107"/>
        <v/>
      </c>
      <c r="E726" s="210" t="str">
        <f t="shared" si="101"/>
        <v/>
      </c>
      <c r="F726" s="210" t="str">
        <f t="shared" si="108"/>
        <v/>
      </c>
      <c r="G726" s="210" t="str">
        <f t="shared" si="109"/>
        <v/>
      </c>
      <c r="H726" s="210" t="str">
        <f t="shared" si="104"/>
        <v/>
      </c>
      <c r="I726" s="210" t="str">
        <f t="shared" si="105"/>
        <v/>
      </c>
      <c r="J726" s="210" t="str">
        <f t="shared" si="110"/>
        <v/>
      </c>
      <c r="K726" s="210" t="str">
        <f t="shared" si="106"/>
        <v/>
      </c>
    </row>
    <row r="727" spans="2:11">
      <c r="B727" s="194" t="str">
        <f t="shared" si="102"/>
        <v/>
      </c>
      <c r="C727" s="209" t="str">
        <f t="shared" si="103"/>
        <v/>
      </c>
      <c r="D727" s="195" t="str">
        <f t="shared" si="107"/>
        <v/>
      </c>
      <c r="E727" s="210" t="str">
        <f t="shared" si="101"/>
        <v/>
      </c>
      <c r="F727" s="210" t="str">
        <f t="shared" si="108"/>
        <v/>
      </c>
      <c r="G727" s="210" t="str">
        <f t="shared" si="109"/>
        <v/>
      </c>
      <c r="H727" s="210" t="str">
        <f t="shared" si="104"/>
        <v/>
      </c>
      <c r="I727" s="210" t="str">
        <f t="shared" si="105"/>
        <v/>
      </c>
      <c r="J727" s="210" t="str">
        <f t="shared" si="110"/>
        <v/>
      </c>
      <c r="K727" s="210" t="str">
        <f t="shared" si="106"/>
        <v/>
      </c>
    </row>
    <row r="728" spans="2:11">
      <c r="B728" s="194" t="str">
        <f t="shared" si="102"/>
        <v/>
      </c>
      <c r="C728" s="209" t="str">
        <f t="shared" si="103"/>
        <v/>
      </c>
      <c r="D728" s="195" t="str">
        <f t="shared" si="107"/>
        <v/>
      </c>
      <c r="E728" s="210" t="str">
        <f t="shared" si="101"/>
        <v/>
      </c>
      <c r="F728" s="210" t="str">
        <f t="shared" si="108"/>
        <v/>
      </c>
      <c r="G728" s="210" t="str">
        <f t="shared" si="109"/>
        <v/>
      </c>
      <c r="H728" s="210" t="str">
        <f t="shared" si="104"/>
        <v/>
      </c>
      <c r="I728" s="210" t="str">
        <f t="shared" si="105"/>
        <v/>
      </c>
      <c r="J728" s="210" t="str">
        <f t="shared" si="110"/>
        <v/>
      </c>
      <c r="K728" s="210" t="str">
        <f t="shared" si="106"/>
        <v/>
      </c>
    </row>
    <row r="729" spans="2:11">
      <c r="B729" s="194" t="str">
        <f t="shared" si="102"/>
        <v/>
      </c>
      <c r="C729" s="209" t="str">
        <f t="shared" si="103"/>
        <v/>
      </c>
      <c r="D729" s="195" t="str">
        <f t="shared" si="107"/>
        <v/>
      </c>
      <c r="E729" s="210" t="str">
        <f t="shared" si="101"/>
        <v/>
      </c>
      <c r="F729" s="210" t="str">
        <f t="shared" si="108"/>
        <v/>
      </c>
      <c r="G729" s="210" t="str">
        <f t="shared" si="109"/>
        <v/>
      </c>
      <c r="H729" s="210" t="str">
        <f t="shared" si="104"/>
        <v/>
      </c>
      <c r="I729" s="210" t="str">
        <f t="shared" si="105"/>
        <v/>
      </c>
      <c r="J729" s="210" t="str">
        <f t="shared" si="110"/>
        <v/>
      </c>
      <c r="K729" s="210" t="str">
        <f t="shared" si="106"/>
        <v/>
      </c>
    </row>
    <row r="730" spans="2:11">
      <c r="B730" s="194" t="str">
        <f t="shared" si="102"/>
        <v/>
      </c>
      <c r="C730" s="209" t="str">
        <f t="shared" si="103"/>
        <v/>
      </c>
      <c r="D730" s="195" t="str">
        <f t="shared" si="107"/>
        <v/>
      </c>
      <c r="E730" s="210" t="str">
        <f t="shared" si="101"/>
        <v/>
      </c>
      <c r="F730" s="210" t="str">
        <f t="shared" si="108"/>
        <v/>
      </c>
      <c r="G730" s="210" t="str">
        <f t="shared" si="109"/>
        <v/>
      </c>
      <c r="H730" s="210" t="str">
        <f t="shared" si="104"/>
        <v/>
      </c>
      <c r="I730" s="210" t="str">
        <f t="shared" si="105"/>
        <v/>
      </c>
      <c r="J730" s="210" t="str">
        <f t="shared" si="110"/>
        <v/>
      </c>
      <c r="K730" s="210" t="str">
        <f t="shared" si="106"/>
        <v/>
      </c>
    </row>
    <row r="731" spans="2:11">
      <c r="B731" s="194" t="str">
        <f t="shared" si="102"/>
        <v/>
      </c>
      <c r="C731" s="209" t="str">
        <f t="shared" si="103"/>
        <v/>
      </c>
      <c r="D731" s="195" t="str">
        <f t="shared" si="107"/>
        <v/>
      </c>
      <c r="E731" s="210" t="str">
        <f t="shared" si="101"/>
        <v/>
      </c>
      <c r="F731" s="210" t="str">
        <f t="shared" si="108"/>
        <v/>
      </c>
      <c r="G731" s="210" t="str">
        <f t="shared" si="109"/>
        <v/>
      </c>
      <c r="H731" s="210" t="str">
        <f t="shared" si="104"/>
        <v/>
      </c>
      <c r="I731" s="210" t="str">
        <f t="shared" si="105"/>
        <v/>
      </c>
      <c r="J731" s="210" t="str">
        <f t="shared" si="110"/>
        <v/>
      </c>
      <c r="K731" s="210" t="str">
        <f t="shared" si="106"/>
        <v/>
      </c>
    </row>
    <row r="732" spans="2:11">
      <c r="B732" s="194" t="str">
        <f t="shared" si="102"/>
        <v/>
      </c>
      <c r="C732" s="209" t="str">
        <f t="shared" si="103"/>
        <v/>
      </c>
      <c r="D732" s="195" t="str">
        <f t="shared" si="107"/>
        <v/>
      </c>
      <c r="E732" s="210" t="str">
        <f t="shared" si="101"/>
        <v/>
      </c>
      <c r="F732" s="210" t="str">
        <f t="shared" si="108"/>
        <v/>
      </c>
      <c r="G732" s="210" t="str">
        <f t="shared" si="109"/>
        <v/>
      </c>
      <c r="H732" s="210" t="str">
        <f t="shared" si="104"/>
        <v/>
      </c>
      <c r="I732" s="210" t="str">
        <f t="shared" si="105"/>
        <v/>
      </c>
      <c r="J732" s="210" t="str">
        <f t="shared" si="110"/>
        <v/>
      </c>
      <c r="K732" s="210" t="str">
        <f t="shared" si="106"/>
        <v/>
      </c>
    </row>
    <row r="733" spans="2:11">
      <c r="B733" s="194" t="str">
        <f t="shared" si="102"/>
        <v/>
      </c>
      <c r="C733" s="209" t="str">
        <f t="shared" si="103"/>
        <v/>
      </c>
      <c r="D733" s="195" t="str">
        <f t="shared" si="107"/>
        <v/>
      </c>
      <c r="E733" s="210" t="str">
        <f t="shared" si="101"/>
        <v/>
      </c>
      <c r="F733" s="210" t="str">
        <f t="shared" si="108"/>
        <v/>
      </c>
      <c r="G733" s="210" t="str">
        <f t="shared" si="109"/>
        <v/>
      </c>
      <c r="H733" s="210" t="str">
        <f t="shared" si="104"/>
        <v/>
      </c>
      <c r="I733" s="210" t="str">
        <f t="shared" si="105"/>
        <v/>
      </c>
      <c r="J733" s="210" t="str">
        <f t="shared" si="110"/>
        <v/>
      </c>
      <c r="K733" s="210" t="str">
        <f t="shared" si="106"/>
        <v/>
      </c>
    </row>
    <row r="734" spans="2:11">
      <c r="B734" s="194" t="str">
        <f t="shared" si="102"/>
        <v/>
      </c>
      <c r="C734" s="209" t="str">
        <f t="shared" si="103"/>
        <v/>
      </c>
      <c r="D734" s="195" t="str">
        <f t="shared" si="107"/>
        <v/>
      </c>
      <c r="E734" s="210" t="str">
        <f t="shared" si="101"/>
        <v/>
      </c>
      <c r="F734" s="210" t="str">
        <f t="shared" si="108"/>
        <v/>
      </c>
      <c r="G734" s="210" t="str">
        <f t="shared" si="109"/>
        <v/>
      </c>
      <c r="H734" s="210" t="str">
        <f t="shared" si="104"/>
        <v/>
      </c>
      <c r="I734" s="210" t="str">
        <f t="shared" si="105"/>
        <v/>
      </c>
      <c r="J734" s="210" t="str">
        <f t="shared" si="110"/>
        <v/>
      </c>
      <c r="K734" s="210" t="str">
        <f t="shared" si="106"/>
        <v/>
      </c>
    </row>
    <row r="735" spans="2:11">
      <c r="B735" s="194" t="str">
        <f t="shared" si="102"/>
        <v/>
      </c>
      <c r="C735" s="209" t="str">
        <f t="shared" si="103"/>
        <v/>
      </c>
      <c r="D735" s="195" t="str">
        <f t="shared" si="107"/>
        <v/>
      </c>
      <c r="E735" s="210" t="str">
        <f t="shared" ref="E735:E798" si="111">IF(D735&lt;&gt;"",F735+H735,"")</f>
        <v/>
      </c>
      <c r="F735" s="210" t="str">
        <f t="shared" si="108"/>
        <v/>
      </c>
      <c r="G735" s="210" t="str">
        <f t="shared" si="109"/>
        <v/>
      </c>
      <c r="H735" s="210" t="str">
        <f t="shared" si="104"/>
        <v/>
      </c>
      <c r="I735" s="210" t="str">
        <f t="shared" si="105"/>
        <v/>
      </c>
      <c r="J735" s="210" t="str">
        <f t="shared" si="110"/>
        <v/>
      </c>
      <c r="K735" s="210" t="str">
        <f t="shared" si="106"/>
        <v/>
      </c>
    </row>
    <row r="736" spans="2:11">
      <c r="B736" s="194" t="str">
        <f t="shared" ref="B736:B799" si="112">IF(AND(D736&lt;&gt;"",OR($B$18=2,$B$18=3),B735&lt;$E$21),"D",D736)</f>
        <v/>
      </c>
      <c r="C736" s="209" t="str">
        <f t="shared" ref="C736:C799" si="113">IF(D736&lt;&gt;"",DATE(YEAR(C735),MONTH(C735)+1,DAY(C735)),"")</f>
        <v/>
      </c>
      <c r="D736" s="195" t="str">
        <f t="shared" si="107"/>
        <v/>
      </c>
      <c r="E736" s="210" t="str">
        <f t="shared" si="111"/>
        <v/>
      </c>
      <c r="F736" s="210" t="str">
        <f t="shared" si="108"/>
        <v/>
      </c>
      <c r="G736" s="210" t="str">
        <f t="shared" si="109"/>
        <v/>
      </c>
      <c r="H736" s="210" t="str">
        <f t="shared" ref="H736:H799" si="114">IF(D736&lt;&gt;"",$E$7*$E$13/100/12,"")</f>
        <v/>
      </c>
      <c r="I736" s="210" t="str">
        <f t="shared" ref="I736:I799" si="115">IF(AND(D736&lt;&gt;"",B736=D736),F736-G736,IF(AND(D736&lt;&gt;"",B736="D"),0,""))</f>
        <v/>
      </c>
      <c r="J736" s="210" t="str">
        <f t="shared" si="110"/>
        <v/>
      </c>
      <c r="K736" s="210" t="str">
        <f t="shared" ref="K736:K799" si="116">IF(D736&lt;&gt;"",K735+G736,"")</f>
        <v/>
      </c>
    </row>
    <row r="737" spans="2:11">
      <c r="B737" s="194" t="str">
        <f t="shared" si="112"/>
        <v/>
      </c>
      <c r="C737" s="209" t="str">
        <f t="shared" si="113"/>
        <v/>
      </c>
      <c r="D737" s="195" t="str">
        <f t="shared" ref="D737:D800" si="117">IF(AND(D736&gt;0,D736&lt;$E$9),D736+1,"")</f>
        <v/>
      </c>
      <c r="E737" s="210" t="str">
        <f t="shared" si="111"/>
        <v/>
      </c>
      <c r="F737" s="210" t="str">
        <f t="shared" ref="F737:F800" si="118">IF(AND(D737&lt;&gt;"",B737=D737,$B$18=1),($E$7*$E$11/100)/(12*(1-POWER(1+(($E$11/100)/12),-$E$9))),IF(AND(D737&lt;&gt;"",B737=D737,$B$18=2),($E$7*$E$11/100)/(12*(1-POWER(1+(($E$11/100)/12),-$E$9+$E$21))),IF(AND(D737&lt;&gt;"",B737="D",$B$18=2),G737,IF(AND(D737&lt;&gt;"",B737="D",$B$18=3),0,IF(AND(D737&lt;&gt;"",B737=D737,B736="D",$B$18=3),(J736*$E$11/100)/(12*(1-POWER(1+(($E$11/100)/12),-$E$9+$E$21))),IF(AND(D737&lt;&gt;"",B737=D737,B736&lt;&gt;"D",$B$18=3),F736,""))))))</f>
        <v/>
      </c>
      <c r="G737" s="210" t="str">
        <f t="shared" ref="G737:G800" si="119">IF(D737&lt;&gt;"",J736*$E$11/100/12,"")</f>
        <v/>
      </c>
      <c r="H737" s="210" t="str">
        <f t="shared" si="114"/>
        <v/>
      </c>
      <c r="I737" s="210" t="str">
        <f t="shared" si="115"/>
        <v/>
      </c>
      <c r="J737" s="210" t="str">
        <f t="shared" ref="J737:J800" si="120">IF(OR(AND(D737&lt;&gt;"",B737=D737),AND(D737&lt;&gt;"",B737="D",$B$18=2)),J736-F737+G737,IF(AND(D737&lt;&gt;"",B737="D",$B$18=3),J736+G737,""))</f>
        <v/>
      </c>
      <c r="K737" s="210" t="str">
        <f t="shared" si="116"/>
        <v/>
      </c>
    </row>
    <row r="738" spans="2:11">
      <c r="B738" s="194" t="str">
        <f t="shared" si="112"/>
        <v/>
      </c>
      <c r="C738" s="209" t="str">
        <f t="shared" si="113"/>
        <v/>
      </c>
      <c r="D738" s="195" t="str">
        <f t="shared" si="117"/>
        <v/>
      </c>
      <c r="E738" s="210" t="str">
        <f t="shared" si="111"/>
        <v/>
      </c>
      <c r="F738" s="210" t="str">
        <f t="shared" si="118"/>
        <v/>
      </c>
      <c r="G738" s="210" t="str">
        <f t="shared" si="119"/>
        <v/>
      </c>
      <c r="H738" s="210" t="str">
        <f t="shared" si="114"/>
        <v/>
      </c>
      <c r="I738" s="210" t="str">
        <f t="shared" si="115"/>
        <v/>
      </c>
      <c r="J738" s="210" t="str">
        <f t="shared" si="120"/>
        <v/>
      </c>
      <c r="K738" s="210" t="str">
        <f t="shared" si="116"/>
        <v/>
      </c>
    </row>
    <row r="739" spans="2:11">
      <c r="B739" s="194" t="str">
        <f t="shared" si="112"/>
        <v/>
      </c>
      <c r="C739" s="209" t="str">
        <f t="shared" si="113"/>
        <v/>
      </c>
      <c r="D739" s="195" t="str">
        <f t="shared" si="117"/>
        <v/>
      </c>
      <c r="E739" s="210" t="str">
        <f t="shared" si="111"/>
        <v/>
      </c>
      <c r="F739" s="210" t="str">
        <f t="shared" si="118"/>
        <v/>
      </c>
      <c r="G739" s="210" t="str">
        <f t="shared" si="119"/>
        <v/>
      </c>
      <c r="H739" s="210" t="str">
        <f t="shared" si="114"/>
        <v/>
      </c>
      <c r="I739" s="210" t="str">
        <f t="shared" si="115"/>
        <v/>
      </c>
      <c r="J739" s="210" t="str">
        <f t="shared" si="120"/>
        <v/>
      </c>
      <c r="K739" s="210" t="str">
        <f t="shared" si="116"/>
        <v/>
      </c>
    </row>
    <row r="740" spans="2:11">
      <c r="B740" s="194" t="str">
        <f t="shared" si="112"/>
        <v/>
      </c>
      <c r="C740" s="209" t="str">
        <f t="shared" si="113"/>
        <v/>
      </c>
      <c r="D740" s="195" t="str">
        <f t="shared" si="117"/>
        <v/>
      </c>
      <c r="E740" s="210" t="str">
        <f t="shared" si="111"/>
        <v/>
      </c>
      <c r="F740" s="210" t="str">
        <f t="shared" si="118"/>
        <v/>
      </c>
      <c r="G740" s="210" t="str">
        <f t="shared" si="119"/>
        <v/>
      </c>
      <c r="H740" s="210" t="str">
        <f t="shared" si="114"/>
        <v/>
      </c>
      <c r="I740" s="210" t="str">
        <f t="shared" si="115"/>
        <v/>
      </c>
      <c r="J740" s="210" t="str">
        <f t="shared" si="120"/>
        <v/>
      </c>
      <c r="K740" s="210" t="str">
        <f t="shared" si="116"/>
        <v/>
      </c>
    </row>
    <row r="741" spans="2:11">
      <c r="B741" s="194" t="str">
        <f t="shared" si="112"/>
        <v/>
      </c>
      <c r="C741" s="209" t="str">
        <f t="shared" si="113"/>
        <v/>
      </c>
      <c r="D741" s="195" t="str">
        <f t="shared" si="117"/>
        <v/>
      </c>
      <c r="E741" s="210" t="str">
        <f t="shared" si="111"/>
        <v/>
      </c>
      <c r="F741" s="210" t="str">
        <f t="shared" si="118"/>
        <v/>
      </c>
      <c r="G741" s="210" t="str">
        <f t="shared" si="119"/>
        <v/>
      </c>
      <c r="H741" s="210" t="str">
        <f t="shared" si="114"/>
        <v/>
      </c>
      <c r="I741" s="210" t="str">
        <f t="shared" si="115"/>
        <v/>
      </c>
      <c r="J741" s="210" t="str">
        <f t="shared" si="120"/>
        <v/>
      </c>
      <c r="K741" s="210" t="str">
        <f t="shared" si="116"/>
        <v/>
      </c>
    </row>
    <row r="742" spans="2:11">
      <c r="B742" s="194" t="str">
        <f t="shared" si="112"/>
        <v/>
      </c>
      <c r="C742" s="209" t="str">
        <f t="shared" si="113"/>
        <v/>
      </c>
      <c r="D742" s="195" t="str">
        <f t="shared" si="117"/>
        <v/>
      </c>
      <c r="E742" s="210" t="str">
        <f t="shared" si="111"/>
        <v/>
      </c>
      <c r="F742" s="210" t="str">
        <f t="shared" si="118"/>
        <v/>
      </c>
      <c r="G742" s="210" t="str">
        <f t="shared" si="119"/>
        <v/>
      </c>
      <c r="H742" s="210" t="str">
        <f t="shared" si="114"/>
        <v/>
      </c>
      <c r="I742" s="210" t="str">
        <f t="shared" si="115"/>
        <v/>
      </c>
      <c r="J742" s="210" t="str">
        <f t="shared" si="120"/>
        <v/>
      </c>
      <c r="K742" s="210" t="str">
        <f t="shared" si="116"/>
        <v/>
      </c>
    </row>
    <row r="743" spans="2:11">
      <c r="B743" s="194" t="str">
        <f t="shared" si="112"/>
        <v/>
      </c>
      <c r="C743" s="209" t="str">
        <f t="shared" si="113"/>
        <v/>
      </c>
      <c r="D743" s="195" t="str">
        <f t="shared" si="117"/>
        <v/>
      </c>
      <c r="E743" s="210" t="str">
        <f t="shared" si="111"/>
        <v/>
      </c>
      <c r="F743" s="210" t="str">
        <f t="shared" si="118"/>
        <v/>
      </c>
      <c r="G743" s="210" t="str">
        <f t="shared" si="119"/>
        <v/>
      </c>
      <c r="H743" s="210" t="str">
        <f t="shared" si="114"/>
        <v/>
      </c>
      <c r="I743" s="210" t="str">
        <f t="shared" si="115"/>
        <v/>
      </c>
      <c r="J743" s="210" t="str">
        <f t="shared" si="120"/>
        <v/>
      </c>
      <c r="K743" s="210" t="str">
        <f t="shared" si="116"/>
        <v/>
      </c>
    </row>
    <row r="744" spans="2:11">
      <c r="B744" s="194" t="str">
        <f t="shared" si="112"/>
        <v/>
      </c>
      <c r="C744" s="209" t="str">
        <f t="shared" si="113"/>
        <v/>
      </c>
      <c r="D744" s="195" t="str">
        <f t="shared" si="117"/>
        <v/>
      </c>
      <c r="E744" s="210" t="str">
        <f t="shared" si="111"/>
        <v/>
      </c>
      <c r="F744" s="210" t="str">
        <f t="shared" si="118"/>
        <v/>
      </c>
      <c r="G744" s="210" t="str">
        <f t="shared" si="119"/>
        <v/>
      </c>
      <c r="H744" s="210" t="str">
        <f t="shared" si="114"/>
        <v/>
      </c>
      <c r="I744" s="210" t="str">
        <f t="shared" si="115"/>
        <v/>
      </c>
      <c r="J744" s="210" t="str">
        <f t="shared" si="120"/>
        <v/>
      </c>
      <c r="K744" s="210" t="str">
        <f t="shared" si="116"/>
        <v/>
      </c>
    </row>
    <row r="745" spans="2:11">
      <c r="B745" s="194" t="str">
        <f t="shared" si="112"/>
        <v/>
      </c>
      <c r="C745" s="209" t="str">
        <f t="shared" si="113"/>
        <v/>
      </c>
      <c r="D745" s="195" t="str">
        <f t="shared" si="117"/>
        <v/>
      </c>
      <c r="E745" s="210" t="str">
        <f t="shared" si="111"/>
        <v/>
      </c>
      <c r="F745" s="210" t="str">
        <f t="shared" si="118"/>
        <v/>
      </c>
      <c r="G745" s="210" t="str">
        <f t="shared" si="119"/>
        <v/>
      </c>
      <c r="H745" s="210" t="str">
        <f t="shared" si="114"/>
        <v/>
      </c>
      <c r="I745" s="210" t="str">
        <f t="shared" si="115"/>
        <v/>
      </c>
      <c r="J745" s="210" t="str">
        <f t="shared" si="120"/>
        <v/>
      </c>
      <c r="K745" s="210" t="str">
        <f t="shared" si="116"/>
        <v/>
      </c>
    </row>
    <row r="746" spans="2:11">
      <c r="B746" s="194" t="str">
        <f t="shared" si="112"/>
        <v/>
      </c>
      <c r="C746" s="209" t="str">
        <f t="shared" si="113"/>
        <v/>
      </c>
      <c r="D746" s="195" t="str">
        <f t="shared" si="117"/>
        <v/>
      </c>
      <c r="E746" s="210" t="str">
        <f t="shared" si="111"/>
        <v/>
      </c>
      <c r="F746" s="210" t="str">
        <f t="shared" si="118"/>
        <v/>
      </c>
      <c r="G746" s="210" t="str">
        <f t="shared" si="119"/>
        <v/>
      </c>
      <c r="H746" s="210" t="str">
        <f t="shared" si="114"/>
        <v/>
      </c>
      <c r="I746" s="210" t="str">
        <f t="shared" si="115"/>
        <v/>
      </c>
      <c r="J746" s="210" t="str">
        <f t="shared" si="120"/>
        <v/>
      </c>
      <c r="K746" s="210" t="str">
        <f t="shared" si="116"/>
        <v/>
      </c>
    </row>
    <row r="747" spans="2:11">
      <c r="B747" s="194" t="str">
        <f t="shared" si="112"/>
        <v/>
      </c>
      <c r="C747" s="209" t="str">
        <f t="shared" si="113"/>
        <v/>
      </c>
      <c r="D747" s="195" t="str">
        <f t="shared" si="117"/>
        <v/>
      </c>
      <c r="E747" s="210" t="str">
        <f t="shared" si="111"/>
        <v/>
      </c>
      <c r="F747" s="210" t="str">
        <f t="shared" si="118"/>
        <v/>
      </c>
      <c r="G747" s="210" t="str">
        <f t="shared" si="119"/>
        <v/>
      </c>
      <c r="H747" s="210" t="str">
        <f t="shared" si="114"/>
        <v/>
      </c>
      <c r="I747" s="210" t="str">
        <f t="shared" si="115"/>
        <v/>
      </c>
      <c r="J747" s="210" t="str">
        <f t="shared" si="120"/>
        <v/>
      </c>
      <c r="K747" s="210" t="str">
        <f t="shared" si="116"/>
        <v/>
      </c>
    </row>
    <row r="748" spans="2:11">
      <c r="B748" s="194" t="str">
        <f t="shared" si="112"/>
        <v/>
      </c>
      <c r="C748" s="209" t="str">
        <f t="shared" si="113"/>
        <v/>
      </c>
      <c r="D748" s="195" t="str">
        <f t="shared" si="117"/>
        <v/>
      </c>
      <c r="E748" s="210" t="str">
        <f t="shared" si="111"/>
        <v/>
      </c>
      <c r="F748" s="210" t="str">
        <f t="shared" si="118"/>
        <v/>
      </c>
      <c r="G748" s="210" t="str">
        <f t="shared" si="119"/>
        <v/>
      </c>
      <c r="H748" s="210" t="str">
        <f t="shared" si="114"/>
        <v/>
      </c>
      <c r="I748" s="210" t="str">
        <f t="shared" si="115"/>
        <v/>
      </c>
      <c r="J748" s="210" t="str">
        <f t="shared" si="120"/>
        <v/>
      </c>
      <c r="K748" s="210" t="str">
        <f t="shared" si="116"/>
        <v/>
      </c>
    </row>
    <row r="749" spans="2:11">
      <c r="B749" s="194" t="str">
        <f t="shared" si="112"/>
        <v/>
      </c>
      <c r="C749" s="209" t="str">
        <f t="shared" si="113"/>
        <v/>
      </c>
      <c r="D749" s="195" t="str">
        <f t="shared" si="117"/>
        <v/>
      </c>
      <c r="E749" s="210" t="str">
        <f t="shared" si="111"/>
        <v/>
      </c>
      <c r="F749" s="210" t="str">
        <f t="shared" si="118"/>
        <v/>
      </c>
      <c r="G749" s="210" t="str">
        <f t="shared" si="119"/>
        <v/>
      </c>
      <c r="H749" s="210" t="str">
        <f t="shared" si="114"/>
        <v/>
      </c>
      <c r="I749" s="210" t="str">
        <f t="shared" si="115"/>
        <v/>
      </c>
      <c r="J749" s="210" t="str">
        <f t="shared" si="120"/>
        <v/>
      </c>
      <c r="K749" s="210" t="str">
        <f t="shared" si="116"/>
        <v/>
      </c>
    </row>
    <row r="750" spans="2:11">
      <c r="B750" s="194" t="str">
        <f t="shared" si="112"/>
        <v/>
      </c>
      <c r="C750" s="209" t="str">
        <f t="shared" si="113"/>
        <v/>
      </c>
      <c r="D750" s="195" t="str">
        <f t="shared" si="117"/>
        <v/>
      </c>
      <c r="E750" s="210" t="str">
        <f t="shared" si="111"/>
        <v/>
      </c>
      <c r="F750" s="210" t="str">
        <f t="shared" si="118"/>
        <v/>
      </c>
      <c r="G750" s="210" t="str">
        <f t="shared" si="119"/>
        <v/>
      </c>
      <c r="H750" s="210" t="str">
        <f t="shared" si="114"/>
        <v/>
      </c>
      <c r="I750" s="210" t="str">
        <f t="shared" si="115"/>
        <v/>
      </c>
      <c r="J750" s="210" t="str">
        <f t="shared" si="120"/>
        <v/>
      </c>
      <c r="K750" s="210" t="str">
        <f t="shared" si="116"/>
        <v/>
      </c>
    </row>
    <row r="751" spans="2:11">
      <c r="B751" s="194" t="str">
        <f t="shared" si="112"/>
        <v/>
      </c>
      <c r="C751" s="209" t="str">
        <f t="shared" si="113"/>
        <v/>
      </c>
      <c r="D751" s="195" t="str">
        <f t="shared" si="117"/>
        <v/>
      </c>
      <c r="E751" s="210" t="str">
        <f t="shared" si="111"/>
        <v/>
      </c>
      <c r="F751" s="210" t="str">
        <f t="shared" si="118"/>
        <v/>
      </c>
      <c r="G751" s="210" t="str">
        <f t="shared" si="119"/>
        <v/>
      </c>
      <c r="H751" s="210" t="str">
        <f t="shared" si="114"/>
        <v/>
      </c>
      <c r="I751" s="210" t="str">
        <f t="shared" si="115"/>
        <v/>
      </c>
      <c r="J751" s="210" t="str">
        <f t="shared" si="120"/>
        <v/>
      </c>
      <c r="K751" s="210" t="str">
        <f t="shared" si="116"/>
        <v/>
      </c>
    </row>
    <row r="752" spans="2:11">
      <c r="B752" s="194" t="str">
        <f t="shared" si="112"/>
        <v/>
      </c>
      <c r="C752" s="209" t="str">
        <f t="shared" si="113"/>
        <v/>
      </c>
      <c r="D752" s="195" t="str">
        <f t="shared" si="117"/>
        <v/>
      </c>
      <c r="E752" s="210" t="str">
        <f t="shared" si="111"/>
        <v/>
      </c>
      <c r="F752" s="210" t="str">
        <f t="shared" si="118"/>
        <v/>
      </c>
      <c r="G752" s="210" t="str">
        <f t="shared" si="119"/>
        <v/>
      </c>
      <c r="H752" s="210" t="str">
        <f t="shared" si="114"/>
        <v/>
      </c>
      <c r="I752" s="210" t="str">
        <f t="shared" si="115"/>
        <v/>
      </c>
      <c r="J752" s="210" t="str">
        <f t="shared" si="120"/>
        <v/>
      </c>
      <c r="K752" s="210" t="str">
        <f t="shared" si="116"/>
        <v/>
      </c>
    </row>
    <row r="753" spans="2:11">
      <c r="B753" s="194" t="str">
        <f t="shared" si="112"/>
        <v/>
      </c>
      <c r="C753" s="209" t="str">
        <f t="shared" si="113"/>
        <v/>
      </c>
      <c r="D753" s="195" t="str">
        <f t="shared" si="117"/>
        <v/>
      </c>
      <c r="E753" s="210" t="str">
        <f t="shared" si="111"/>
        <v/>
      </c>
      <c r="F753" s="210" t="str">
        <f t="shared" si="118"/>
        <v/>
      </c>
      <c r="G753" s="210" t="str">
        <f t="shared" si="119"/>
        <v/>
      </c>
      <c r="H753" s="210" t="str">
        <f t="shared" si="114"/>
        <v/>
      </c>
      <c r="I753" s="210" t="str">
        <f t="shared" si="115"/>
        <v/>
      </c>
      <c r="J753" s="210" t="str">
        <f t="shared" si="120"/>
        <v/>
      </c>
      <c r="K753" s="210" t="str">
        <f t="shared" si="116"/>
        <v/>
      </c>
    </row>
    <row r="754" spans="2:11">
      <c r="B754" s="194" t="str">
        <f t="shared" si="112"/>
        <v/>
      </c>
      <c r="C754" s="209" t="str">
        <f t="shared" si="113"/>
        <v/>
      </c>
      <c r="D754" s="195" t="str">
        <f t="shared" si="117"/>
        <v/>
      </c>
      <c r="E754" s="210" t="str">
        <f t="shared" si="111"/>
        <v/>
      </c>
      <c r="F754" s="210" t="str">
        <f t="shared" si="118"/>
        <v/>
      </c>
      <c r="G754" s="210" t="str">
        <f t="shared" si="119"/>
        <v/>
      </c>
      <c r="H754" s="210" t="str">
        <f t="shared" si="114"/>
        <v/>
      </c>
      <c r="I754" s="210" t="str">
        <f t="shared" si="115"/>
        <v/>
      </c>
      <c r="J754" s="210" t="str">
        <f t="shared" si="120"/>
        <v/>
      </c>
      <c r="K754" s="210" t="str">
        <f t="shared" si="116"/>
        <v/>
      </c>
    </row>
    <row r="755" spans="2:11">
      <c r="B755" s="194" t="str">
        <f t="shared" si="112"/>
        <v/>
      </c>
      <c r="C755" s="209" t="str">
        <f t="shared" si="113"/>
        <v/>
      </c>
      <c r="D755" s="195" t="str">
        <f t="shared" si="117"/>
        <v/>
      </c>
      <c r="E755" s="210" t="str">
        <f t="shared" si="111"/>
        <v/>
      </c>
      <c r="F755" s="210" t="str">
        <f t="shared" si="118"/>
        <v/>
      </c>
      <c r="G755" s="210" t="str">
        <f t="shared" si="119"/>
        <v/>
      </c>
      <c r="H755" s="210" t="str">
        <f t="shared" si="114"/>
        <v/>
      </c>
      <c r="I755" s="210" t="str">
        <f t="shared" si="115"/>
        <v/>
      </c>
      <c r="J755" s="210" t="str">
        <f t="shared" si="120"/>
        <v/>
      </c>
      <c r="K755" s="210" t="str">
        <f t="shared" si="116"/>
        <v/>
      </c>
    </row>
    <row r="756" spans="2:11">
      <c r="B756" s="194" t="str">
        <f t="shared" si="112"/>
        <v/>
      </c>
      <c r="C756" s="209" t="str">
        <f t="shared" si="113"/>
        <v/>
      </c>
      <c r="D756" s="195" t="str">
        <f t="shared" si="117"/>
        <v/>
      </c>
      <c r="E756" s="210" t="str">
        <f t="shared" si="111"/>
        <v/>
      </c>
      <c r="F756" s="210" t="str">
        <f t="shared" si="118"/>
        <v/>
      </c>
      <c r="G756" s="210" t="str">
        <f t="shared" si="119"/>
        <v/>
      </c>
      <c r="H756" s="210" t="str">
        <f t="shared" si="114"/>
        <v/>
      </c>
      <c r="I756" s="210" t="str">
        <f t="shared" si="115"/>
        <v/>
      </c>
      <c r="J756" s="210" t="str">
        <f t="shared" si="120"/>
        <v/>
      </c>
      <c r="K756" s="210" t="str">
        <f t="shared" si="116"/>
        <v/>
      </c>
    </row>
    <row r="757" spans="2:11">
      <c r="B757" s="194" t="str">
        <f t="shared" si="112"/>
        <v/>
      </c>
      <c r="C757" s="209" t="str">
        <f t="shared" si="113"/>
        <v/>
      </c>
      <c r="D757" s="195" t="str">
        <f t="shared" si="117"/>
        <v/>
      </c>
      <c r="E757" s="210" t="str">
        <f t="shared" si="111"/>
        <v/>
      </c>
      <c r="F757" s="210" t="str">
        <f t="shared" si="118"/>
        <v/>
      </c>
      <c r="G757" s="210" t="str">
        <f t="shared" si="119"/>
        <v/>
      </c>
      <c r="H757" s="210" t="str">
        <f t="shared" si="114"/>
        <v/>
      </c>
      <c r="I757" s="210" t="str">
        <f t="shared" si="115"/>
        <v/>
      </c>
      <c r="J757" s="210" t="str">
        <f t="shared" si="120"/>
        <v/>
      </c>
      <c r="K757" s="210" t="str">
        <f t="shared" si="116"/>
        <v/>
      </c>
    </row>
    <row r="758" spans="2:11">
      <c r="B758" s="194" t="str">
        <f t="shared" si="112"/>
        <v/>
      </c>
      <c r="C758" s="209" t="str">
        <f t="shared" si="113"/>
        <v/>
      </c>
      <c r="D758" s="195" t="str">
        <f t="shared" si="117"/>
        <v/>
      </c>
      <c r="E758" s="210" t="str">
        <f t="shared" si="111"/>
        <v/>
      </c>
      <c r="F758" s="210" t="str">
        <f t="shared" si="118"/>
        <v/>
      </c>
      <c r="G758" s="210" t="str">
        <f t="shared" si="119"/>
        <v/>
      </c>
      <c r="H758" s="210" t="str">
        <f t="shared" si="114"/>
        <v/>
      </c>
      <c r="I758" s="210" t="str">
        <f t="shared" si="115"/>
        <v/>
      </c>
      <c r="J758" s="210" t="str">
        <f t="shared" si="120"/>
        <v/>
      </c>
      <c r="K758" s="210" t="str">
        <f t="shared" si="116"/>
        <v/>
      </c>
    </row>
    <row r="759" spans="2:11">
      <c r="B759" s="194" t="str">
        <f t="shared" si="112"/>
        <v/>
      </c>
      <c r="C759" s="209" t="str">
        <f t="shared" si="113"/>
        <v/>
      </c>
      <c r="D759" s="195" t="str">
        <f t="shared" si="117"/>
        <v/>
      </c>
      <c r="E759" s="210" t="str">
        <f t="shared" si="111"/>
        <v/>
      </c>
      <c r="F759" s="210" t="str">
        <f t="shared" si="118"/>
        <v/>
      </c>
      <c r="G759" s="210" t="str">
        <f t="shared" si="119"/>
        <v/>
      </c>
      <c r="H759" s="210" t="str">
        <f t="shared" si="114"/>
        <v/>
      </c>
      <c r="I759" s="210" t="str">
        <f t="shared" si="115"/>
        <v/>
      </c>
      <c r="J759" s="210" t="str">
        <f t="shared" si="120"/>
        <v/>
      </c>
      <c r="K759" s="210" t="str">
        <f t="shared" si="116"/>
        <v/>
      </c>
    </row>
    <row r="760" spans="2:11">
      <c r="B760" s="194" t="str">
        <f t="shared" si="112"/>
        <v/>
      </c>
      <c r="C760" s="209" t="str">
        <f t="shared" si="113"/>
        <v/>
      </c>
      <c r="D760" s="195" t="str">
        <f t="shared" si="117"/>
        <v/>
      </c>
      <c r="E760" s="210" t="str">
        <f t="shared" si="111"/>
        <v/>
      </c>
      <c r="F760" s="210" t="str">
        <f t="shared" si="118"/>
        <v/>
      </c>
      <c r="G760" s="210" t="str">
        <f t="shared" si="119"/>
        <v/>
      </c>
      <c r="H760" s="210" t="str">
        <f t="shared" si="114"/>
        <v/>
      </c>
      <c r="I760" s="210" t="str">
        <f t="shared" si="115"/>
        <v/>
      </c>
      <c r="J760" s="210" t="str">
        <f t="shared" si="120"/>
        <v/>
      </c>
      <c r="K760" s="210" t="str">
        <f t="shared" si="116"/>
        <v/>
      </c>
    </row>
    <row r="761" spans="2:11">
      <c r="B761" s="194" t="str">
        <f t="shared" si="112"/>
        <v/>
      </c>
      <c r="C761" s="209" t="str">
        <f t="shared" si="113"/>
        <v/>
      </c>
      <c r="D761" s="195" t="str">
        <f t="shared" si="117"/>
        <v/>
      </c>
      <c r="E761" s="210" t="str">
        <f t="shared" si="111"/>
        <v/>
      </c>
      <c r="F761" s="210" t="str">
        <f t="shared" si="118"/>
        <v/>
      </c>
      <c r="G761" s="210" t="str">
        <f t="shared" si="119"/>
        <v/>
      </c>
      <c r="H761" s="210" t="str">
        <f t="shared" si="114"/>
        <v/>
      </c>
      <c r="I761" s="210" t="str">
        <f t="shared" si="115"/>
        <v/>
      </c>
      <c r="J761" s="210" t="str">
        <f t="shared" si="120"/>
        <v/>
      </c>
      <c r="K761" s="210" t="str">
        <f t="shared" si="116"/>
        <v/>
      </c>
    </row>
    <row r="762" spans="2:11">
      <c r="B762" s="194" t="str">
        <f t="shared" si="112"/>
        <v/>
      </c>
      <c r="C762" s="209" t="str">
        <f t="shared" si="113"/>
        <v/>
      </c>
      <c r="D762" s="195" t="str">
        <f t="shared" si="117"/>
        <v/>
      </c>
      <c r="E762" s="210" t="str">
        <f t="shared" si="111"/>
        <v/>
      </c>
      <c r="F762" s="210" t="str">
        <f t="shared" si="118"/>
        <v/>
      </c>
      <c r="G762" s="210" t="str">
        <f t="shared" si="119"/>
        <v/>
      </c>
      <c r="H762" s="210" t="str">
        <f t="shared" si="114"/>
        <v/>
      </c>
      <c r="I762" s="210" t="str">
        <f t="shared" si="115"/>
        <v/>
      </c>
      <c r="J762" s="210" t="str">
        <f t="shared" si="120"/>
        <v/>
      </c>
      <c r="K762" s="210" t="str">
        <f t="shared" si="116"/>
        <v/>
      </c>
    </row>
    <row r="763" spans="2:11">
      <c r="B763" s="194" t="str">
        <f t="shared" si="112"/>
        <v/>
      </c>
      <c r="C763" s="209" t="str">
        <f t="shared" si="113"/>
        <v/>
      </c>
      <c r="D763" s="195" t="str">
        <f t="shared" si="117"/>
        <v/>
      </c>
      <c r="E763" s="210" t="str">
        <f t="shared" si="111"/>
        <v/>
      </c>
      <c r="F763" s="210" t="str">
        <f t="shared" si="118"/>
        <v/>
      </c>
      <c r="G763" s="210" t="str">
        <f t="shared" si="119"/>
        <v/>
      </c>
      <c r="H763" s="210" t="str">
        <f t="shared" si="114"/>
        <v/>
      </c>
      <c r="I763" s="210" t="str">
        <f t="shared" si="115"/>
        <v/>
      </c>
      <c r="J763" s="210" t="str">
        <f t="shared" si="120"/>
        <v/>
      </c>
      <c r="K763" s="210" t="str">
        <f t="shared" si="116"/>
        <v/>
      </c>
    </row>
    <row r="764" spans="2:11">
      <c r="B764" s="194" t="str">
        <f t="shared" si="112"/>
        <v/>
      </c>
      <c r="C764" s="209" t="str">
        <f t="shared" si="113"/>
        <v/>
      </c>
      <c r="D764" s="195" t="str">
        <f t="shared" si="117"/>
        <v/>
      </c>
      <c r="E764" s="210" t="str">
        <f t="shared" si="111"/>
        <v/>
      </c>
      <c r="F764" s="210" t="str">
        <f t="shared" si="118"/>
        <v/>
      </c>
      <c r="G764" s="210" t="str">
        <f t="shared" si="119"/>
        <v/>
      </c>
      <c r="H764" s="210" t="str">
        <f t="shared" si="114"/>
        <v/>
      </c>
      <c r="I764" s="210" t="str">
        <f t="shared" si="115"/>
        <v/>
      </c>
      <c r="J764" s="210" t="str">
        <f t="shared" si="120"/>
        <v/>
      </c>
      <c r="K764" s="210" t="str">
        <f t="shared" si="116"/>
        <v/>
      </c>
    </row>
    <row r="765" spans="2:11">
      <c r="B765" s="194" t="str">
        <f t="shared" si="112"/>
        <v/>
      </c>
      <c r="C765" s="209" t="str">
        <f t="shared" si="113"/>
        <v/>
      </c>
      <c r="D765" s="195" t="str">
        <f t="shared" si="117"/>
        <v/>
      </c>
      <c r="E765" s="210" t="str">
        <f t="shared" si="111"/>
        <v/>
      </c>
      <c r="F765" s="210" t="str">
        <f t="shared" si="118"/>
        <v/>
      </c>
      <c r="G765" s="210" t="str">
        <f t="shared" si="119"/>
        <v/>
      </c>
      <c r="H765" s="210" t="str">
        <f t="shared" si="114"/>
        <v/>
      </c>
      <c r="I765" s="210" t="str">
        <f t="shared" si="115"/>
        <v/>
      </c>
      <c r="J765" s="210" t="str">
        <f t="shared" si="120"/>
        <v/>
      </c>
      <c r="K765" s="210" t="str">
        <f t="shared" si="116"/>
        <v/>
      </c>
    </row>
    <row r="766" spans="2:11">
      <c r="B766" s="194" t="str">
        <f t="shared" si="112"/>
        <v/>
      </c>
      <c r="C766" s="209" t="str">
        <f t="shared" si="113"/>
        <v/>
      </c>
      <c r="D766" s="195" t="str">
        <f t="shared" si="117"/>
        <v/>
      </c>
      <c r="E766" s="210" t="str">
        <f t="shared" si="111"/>
        <v/>
      </c>
      <c r="F766" s="210" t="str">
        <f t="shared" si="118"/>
        <v/>
      </c>
      <c r="G766" s="210" t="str">
        <f t="shared" si="119"/>
        <v/>
      </c>
      <c r="H766" s="210" t="str">
        <f t="shared" si="114"/>
        <v/>
      </c>
      <c r="I766" s="210" t="str">
        <f t="shared" si="115"/>
        <v/>
      </c>
      <c r="J766" s="210" t="str">
        <f t="shared" si="120"/>
        <v/>
      </c>
      <c r="K766" s="210" t="str">
        <f t="shared" si="116"/>
        <v/>
      </c>
    </row>
    <row r="767" spans="2:11">
      <c r="B767" s="194" t="str">
        <f t="shared" si="112"/>
        <v/>
      </c>
      <c r="C767" s="209" t="str">
        <f t="shared" si="113"/>
        <v/>
      </c>
      <c r="D767" s="195" t="str">
        <f t="shared" si="117"/>
        <v/>
      </c>
      <c r="E767" s="210" t="str">
        <f t="shared" si="111"/>
        <v/>
      </c>
      <c r="F767" s="210" t="str">
        <f t="shared" si="118"/>
        <v/>
      </c>
      <c r="G767" s="210" t="str">
        <f t="shared" si="119"/>
        <v/>
      </c>
      <c r="H767" s="210" t="str">
        <f t="shared" si="114"/>
        <v/>
      </c>
      <c r="I767" s="210" t="str">
        <f t="shared" si="115"/>
        <v/>
      </c>
      <c r="J767" s="210" t="str">
        <f t="shared" si="120"/>
        <v/>
      </c>
      <c r="K767" s="210" t="str">
        <f t="shared" si="116"/>
        <v/>
      </c>
    </row>
    <row r="768" spans="2:11">
      <c r="B768" s="194" t="str">
        <f t="shared" si="112"/>
        <v/>
      </c>
      <c r="C768" s="209" t="str">
        <f t="shared" si="113"/>
        <v/>
      </c>
      <c r="D768" s="195" t="str">
        <f t="shared" si="117"/>
        <v/>
      </c>
      <c r="E768" s="210" t="str">
        <f t="shared" si="111"/>
        <v/>
      </c>
      <c r="F768" s="210" t="str">
        <f t="shared" si="118"/>
        <v/>
      </c>
      <c r="G768" s="210" t="str">
        <f t="shared" si="119"/>
        <v/>
      </c>
      <c r="H768" s="210" t="str">
        <f t="shared" si="114"/>
        <v/>
      </c>
      <c r="I768" s="210" t="str">
        <f t="shared" si="115"/>
        <v/>
      </c>
      <c r="J768" s="210" t="str">
        <f t="shared" si="120"/>
        <v/>
      </c>
      <c r="K768" s="210" t="str">
        <f t="shared" si="116"/>
        <v/>
      </c>
    </row>
    <row r="769" spans="2:11">
      <c r="B769" s="194" t="str">
        <f t="shared" si="112"/>
        <v/>
      </c>
      <c r="C769" s="209" t="str">
        <f t="shared" si="113"/>
        <v/>
      </c>
      <c r="D769" s="195" t="str">
        <f t="shared" si="117"/>
        <v/>
      </c>
      <c r="E769" s="210" t="str">
        <f t="shared" si="111"/>
        <v/>
      </c>
      <c r="F769" s="210" t="str">
        <f t="shared" si="118"/>
        <v/>
      </c>
      <c r="G769" s="210" t="str">
        <f t="shared" si="119"/>
        <v/>
      </c>
      <c r="H769" s="210" t="str">
        <f t="shared" si="114"/>
        <v/>
      </c>
      <c r="I769" s="210" t="str">
        <f t="shared" si="115"/>
        <v/>
      </c>
      <c r="J769" s="210" t="str">
        <f t="shared" si="120"/>
        <v/>
      </c>
      <c r="K769" s="210" t="str">
        <f t="shared" si="116"/>
        <v/>
      </c>
    </row>
    <row r="770" spans="2:11">
      <c r="B770" s="194" t="str">
        <f t="shared" si="112"/>
        <v/>
      </c>
      <c r="C770" s="209" t="str">
        <f t="shared" si="113"/>
        <v/>
      </c>
      <c r="D770" s="195" t="str">
        <f t="shared" si="117"/>
        <v/>
      </c>
      <c r="E770" s="210" t="str">
        <f t="shared" si="111"/>
        <v/>
      </c>
      <c r="F770" s="210" t="str">
        <f t="shared" si="118"/>
        <v/>
      </c>
      <c r="G770" s="210" t="str">
        <f t="shared" si="119"/>
        <v/>
      </c>
      <c r="H770" s="210" t="str">
        <f t="shared" si="114"/>
        <v/>
      </c>
      <c r="I770" s="210" t="str">
        <f t="shared" si="115"/>
        <v/>
      </c>
      <c r="J770" s="210" t="str">
        <f t="shared" si="120"/>
        <v/>
      </c>
      <c r="K770" s="210" t="str">
        <f t="shared" si="116"/>
        <v/>
      </c>
    </row>
    <row r="771" spans="2:11">
      <c r="B771" s="194" t="str">
        <f t="shared" si="112"/>
        <v/>
      </c>
      <c r="C771" s="209" t="str">
        <f t="shared" si="113"/>
        <v/>
      </c>
      <c r="D771" s="195" t="str">
        <f t="shared" si="117"/>
        <v/>
      </c>
      <c r="E771" s="210" t="str">
        <f t="shared" si="111"/>
        <v/>
      </c>
      <c r="F771" s="210" t="str">
        <f t="shared" si="118"/>
        <v/>
      </c>
      <c r="G771" s="210" t="str">
        <f t="shared" si="119"/>
        <v/>
      </c>
      <c r="H771" s="210" t="str">
        <f t="shared" si="114"/>
        <v/>
      </c>
      <c r="I771" s="210" t="str">
        <f t="shared" si="115"/>
        <v/>
      </c>
      <c r="J771" s="210" t="str">
        <f t="shared" si="120"/>
        <v/>
      </c>
      <c r="K771" s="210" t="str">
        <f t="shared" si="116"/>
        <v/>
      </c>
    </row>
    <row r="772" spans="2:11">
      <c r="B772" s="194" t="str">
        <f t="shared" si="112"/>
        <v/>
      </c>
      <c r="C772" s="209" t="str">
        <f t="shared" si="113"/>
        <v/>
      </c>
      <c r="D772" s="195" t="str">
        <f t="shared" si="117"/>
        <v/>
      </c>
      <c r="E772" s="210" t="str">
        <f t="shared" si="111"/>
        <v/>
      </c>
      <c r="F772" s="210" t="str">
        <f t="shared" si="118"/>
        <v/>
      </c>
      <c r="G772" s="210" t="str">
        <f t="shared" si="119"/>
        <v/>
      </c>
      <c r="H772" s="210" t="str">
        <f t="shared" si="114"/>
        <v/>
      </c>
      <c r="I772" s="210" t="str">
        <f t="shared" si="115"/>
        <v/>
      </c>
      <c r="J772" s="210" t="str">
        <f t="shared" si="120"/>
        <v/>
      </c>
      <c r="K772" s="210" t="str">
        <f t="shared" si="116"/>
        <v/>
      </c>
    </row>
    <row r="773" spans="2:11">
      <c r="B773" s="194" t="str">
        <f t="shared" si="112"/>
        <v/>
      </c>
      <c r="C773" s="209" t="str">
        <f t="shared" si="113"/>
        <v/>
      </c>
      <c r="D773" s="195" t="str">
        <f t="shared" si="117"/>
        <v/>
      </c>
      <c r="E773" s="210" t="str">
        <f t="shared" si="111"/>
        <v/>
      </c>
      <c r="F773" s="210" t="str">
        <f t="shared" si="118"/>
        <v/>
      </c>
      <c r="G773" s="210" t="str">
        <f t="shared" si="119"/>
        <v/>
      </c>
      <c r="H773" s="210" t="str">
        <f t="shared" si="114"/>
        <v/>
      </c>
      <c r="I773" s="210" t="str">
        <f t="shared" si="115"/>
        <v/>
      </c>
      <c r="J773" s="210" t="str">
        <f t="shared" si="120"/>
        <v/>
      </c>
      <c r="K773" s="210" t="str">
        <f t="shared" si="116"/>
        <v/>
      </c>
    </row>
    <row r="774" spans="2:11">
      <c r="B774" s="194" t="str">
        <f t="shared" si="112"/>
        <v/>
      </c>
      <c r="C774" s="209" t="str">
        <f t="shared" si="113"/>
        <v/>
      </c>
      <c r="D774" s="195" t="str">
        <f t="shared" si="117"/>
        <v/>
      </c>
      <c r="E774" s="210" t="str">
        <f t="shared" si="111"/>
        <v/>
      </c>
      <c r="F774" s="210" t="str">
        <f t="shared" si="118"/>
        <v/>
      </c>
      <c r="G774" s="210" t="str">
        <f t="shared" si="119"/>
        <v/>
      </c>
      <c r="H774" s="210" t="str">
        <f t="shared" si="114"/>
        <v/>
      </c>
      <c r="I774" s="210" t="str">
        <f t="shared" si="115"/>
        <v/>
      </c>
      <c r="J774" s="210" t="str">
        <f t="shared" si="120"/>
        <v/>
      </c>
      <c r="K774" s="210" t="str">
        <f t="shared" si="116"/>
        <v/>
      </c>
    </row>
    <row r="775" spans="2:11">
      <c r="B775" s="194" t="str">
        <f t="shared" si="112"/>
        <v/>
      </c>
      <c r="C775" s="209" t="str">
        <f t="shared" si="113"/>
        <v/>
      </c>
      <c r="D775" s="195" t="str">
        <f t="shared" si="117"/>
        <v/>
      </c>
      <c r="E775" s="210" t="str">
        <f t="shared" si="111"/>
        <v/>
      </c>
      <c r="F775" s="210" t="str">
        <f t="shared" si="118"/>
        <v/>
      </c>
      <c r="G775" s="210" t="str">
        <f t="shared" si="119"/>
        <v/>
      </c>
      <c r="H775" s="210" t="str">
        <f t="shared" si="114"/>
        <v/>
      </c>
      <c r="I775" s="210" t="str">
        <f t="shared" si="115"/>
        <v/>
      </c>
      <c r="J775" s="210" t="str">
        <f t="shared" si="120"/>
        <v/>
      </c>
      <c r="K775" s="210" t="str">
        <f t="shared" si="116"/>
        <v/>
      </c>
    </row>
    <row r="776" spans="2:11">
      <c r="B776" s="194" t="str">
        <f t="shared" si="112"/>
        <v/>
      </c>
      <c r="C776" s="209" t="str">
        <f t="shared" si="113"/>
        <v/>
      </c>
      <c r="D776" s="195" t="str">
        <f t="shared" si="117"/>
        <v/>
      </c>
      <c r="E776" s="210" t="str">
        <f t="shared" si="111"/>
        <v/>
      </c>
      <c r="F776" s="210" t="str">
        <f t="shared" si="118"/>
        <v/>
      </c>
      <c r="G776" s="210" t="str">
        <f t="shared" si="119"/>
        <v/>
      </c>
      <c r="H776" s="210" t="str">
        <f t="shared" si="114"/>
        <v/>
      </c>
      <c r="I776" s="210" t="str">
        <f t="shared" si="115"/>
        <v/>
      </c>
      <c r="J776" s="210" t="str">
        <f t="shared" si="120"/>
        <v/>
      </c>
      <c r="K776" s="210" t="str">
        <f t="shared" si="116"/>
        <v/>
      </c>
    </row>
    <row r="777" spans="2:11">
      <c r="B777" s="194" t="str">
        <f t="shared" si="112"/>
        <v/>
      </c>
      <c r="C777" s="209" t="str">
        <f t="shared" si="113"/>
        <v/>
      </c>
      <c r="D777" s="195" t="str">
        <f t="shared" si="117"/>
        <v/>
      </c>
      <c r="E777" s="210" t="str">
        <f t="shared" si="111"/>
        <v/>
      </c>
      <c r="F777" s="210" t="str">
        <f t="shared" si="118"/>
        <v/>
      </c>
      <c r="G777" s="210" t="str">
        <f t="shared" si="119"/>
        <v/>
      </c>
      <c r="H777" s="210" t="str">
        <f t="shared" si="114"/>
        <v/>
      </c>
      <c r="I777" s="210" t="str">
        <f t="shared" si="115"/>
        <v/>
      </c>
      <c r="J777" s="210" t="str">
        <f t="shared" si="120"/>
        <v/>
      </c>
      <c r="K777" s="210" t="str">
        <f t="shared" si="116"/>
        <v/>
      </c>
    </row>
    <row r="778" spans="2:11">
      <c r="B778" s="194" t="str">
        <f t="shared" si="112"/>
        <v/>
      </c>
      <c r="C778" s="209" t="str">
        <f t="shared" si="113"/>
        <v/>
      </c>
      <c r="D778" s="195" t="str">
        <f t="shared" si="117"/>
        <v/>
      </c>
      <c r="E778" s="210" t="str">
        <f t="shared" si="111"/>
        <v/>
      </c>
      <c r="F778" s="210" t="str">
        <f t="shared" si="118"/>
        <v/>
      </c>
      <c r="G778" s="210" t="str">
        <f t="shared" si="119"/>
        <v/>
      </c>
      <c r="H778" s="210" t="str">
        <f t="shared" si="114"/>
        <v/>
      </c>
      <c r="I778" s="210" t="str">
        <f t="shared" si="115"/>
        <v/>
      </c>
      <c r="J778" s="210" t="str">
        <f t="shared" si="120"/>
        <v/>
      </c>
      <c r="K778" s="210" t="str">
        <f t="shared" si="116"/>
        <v/>
      </c>
    </row>
    <row r="779" spans="2:11">
      <c r="B779" s="194" t="str">
        <f t="shared" si="112"/>
        <v/>
      </c>
      <c r="C779" s="209" t="str">
        <f t="shared" si="113"/>
        <v/>
      </c>
      <c r="D779" s="195" t="str">
        <f t="shared" si="117"/>
        <v/>
      </c>
      <c r="E779" s="210" t="str">
        <f t="shared" si="111"/>
        <v/>
      </c>
      <c r="F779" s="210" t="str">
        <f t="shared" si="118"/>
        <v/>
      </c>
      <c r="G779" s="210" t="str">
        <f t="shared" si="119"/>
        <v/>
      </c>
      <c r="H779" s="210" t="str">
        <f t="shared" si="114"/>
        <v/>
      </c>
      <c r="I779" s="210" t="str">
        <f t="shared" si="115"/>
        <v/>
      </c>
      <c r="J779" s="210" t="str">
        <f t="shared" si="120"/>
        <v/>
      </c>
      <c r="K779" s="210" t="str">
        <f t="shared" si="116"/>
        <v/>
      </c>
    </row>
    <row r="780" spans="2:11">
      <c r="B780" s="194" t="str">
        <f t="shared" si="112"/>
        <v/>
      </c>
      <c r="C780" s="209" t="str">
        <f t="shared" si="113"/>
        <v/>
      </c>
      <c r="D780" s="195" t="str">
        <f t="shared" si="117"/>
        <v/>
      </c>
      <c r="E780" s="210" t="str">
        <f t="shared" si="111"/>
        <v/>
      </c>
      <c r="F780" s="210" t="str">
        <f t="shared" si="118"/>
        <v/>
      </c>
      <c r="G780" s="210" t="str">
        <f t="shared" si="119"/>
        <v/>
      </c>
      <c r="H780" s="210" t="str">
        <f t="shared" si="114"/>
        <v/>
      </c>
      <c r="I780" s="210" t="str">
        <f t="shared" si="115"/>
        <v/>
      </c>
      <c r="J780" s="210" t="str">
        <f t="shared" si="120"/>
        <v/>
      </c>
      <c r="K780" s="210" t="str">
        <f t="shared" si="116"/>
        <v/>
      </c>
    </row>
    <row r="781" spans="2:11">
      <c r="B781" s="194" t="str">
        <f t="shared" si="112"/>
        <v/>
      </c>
      <c r="C781" s="209" t="str">
        <f t="shared" si="113"/>
        <v/>
      </c>
      <c r="D781" s="195" t="str">
        <f t="shared" si="117"/>
        <v/>
      </c>
      <c r="E781" s="210" t="str">
        <f t="shared" si="111"/>
        <v/>
      </c>
      <c r="F781" s="210" t="str">
        <f t="shared" si="118"/>
        <v/>
      </c>
      <c r="G781" s="210" t="str">
        <f t="shared" si="119"/>
        <v/>
      </c>
      <c r="H781" s="210" t="str">
        <f t="shared" si="114"/>
        <v/>
      </c>
      <c r="I781" s="210" t="str">
        <f t="shared" si="115"/>
        <v/>
      </c>
      <c r="J781" s="210" t="str">
        <f t="shared" si="120"/>
        <v/>
      </c>
      <c r="K781" s="210" t="str">
        <f t="shared" si="116"/>
        <v/>
      </c>
    </row>
    <row r="782" spans="2:11">
      <c r="B782" s="194" t="str">
        <f t="shared" si="112"/>
        <v/>
      </c>
      <c r="C782" s="209" t="str">
        <f t="shared" si="113"/>
        <v/>
      </c>
      <c r="D782" s="195" t="str">
        <f t="shared" si="117"/>
        <v/>
      </c>
      <c r="E782" s="210" t="str">
        <f t="shared" si="111"/>
        <v/>
      </c>
      <c r="F782" s="210" t="str">
        <f t="shared" si="118"/>
        <v/>
      </c>
      <c r="G782" s="210" t="str">
        <f t="shared" si="119"/>
        <v/>
      </c>
      <c r="H782" s="210" t="str">
        <f t="shared" si="114"/>
        <v/>
      </c>
      <c r="I782" s="210" t="str">
        <f t="shared" si="115"/>
        <v/>
      </c>
      <c r="J782" s="210" t="str">
        <f t="shared" si="120"/>
        <v/>
      </c>
      <c r="K782" s="210" t="str">
        <f t="shared" si="116"/>
        <v/>
      </c>
    </row>
    <row r="783" spans="2:11">
      <c r="B783" s="194" t="str">
        <f t="shared" si="112"/>
        <v/>
      </c>
      <c r="C783" s="209" t="str">
        <f t="shared" si="113"/>
        <v/>
      </c>
      <c r="D783" s="195" t="str">
        <f t="shared" si="117"/>
        <v/>
      </c>
      <c r="E783" s="210" t="str">
        <f t="shared" si="111"/>
        <v/>
      </c>
      <c r="F783" s="210" t="str">
        <f t="shared" si="118"/>
        <v/>
      </c>
      <c r="G783" s="210" t="str">
        <f t="shared" si="119"/>
        <v/>
      </c>
      <c r="H783" s="210" t="str">
        <f t="shared" si="114"/>
        <v/>
      </c>
      <c r="I783" s="210" t="str">
        <f t="shared" si="115"/>
        <v/>
      </c>
      <c r="J783" s="210" t="str">
        <f t="shared" si="120"/>
        <v/>
      </c>
      <c r="K783" s="210" t="str">
        <f t="shared" si="116"/>
        <v/>
      </c>
    </row>
    <row r="784" spans="2:11">
      <c r="B784" s="194" t="str">
        <f t="shared" si="112"/>
        <v/>
      </c>
      <c r="C784" s="209" t="str">
        <f t="shared" si="113"/>
        <v/>
      </c>
      <c r="D784" s="195" t="str">
        <f t="shared" si="117"/>
        <v/>
      </c>
      <c r="E784" s="210" t="str">
        <f t="shared" si="111"/>
        <v/>
      </c>
      <c r="F784" s="210" t="str">
        <f t="shared" si="118"/>
        <v/>
      </c>
      <c r="G784" s="210" t="str">
        <f t="shared" si="119"/>
        <v/>
      </c>
      <c r="H784" s="210" t="str">
        <f t="shared" si="114"/>
        <v/>
      </c>
      <c r="I784" s="210" t="str">
        <f t="shared" si="115"/>
        <v/>
      </c>
      <c r="J784" s="210" t="str">
        <f t="shared" si="120"/>
        <v/>
      </c>
      <c r="K784" s="210" t="str">
        <f t="shared" si="116"/>
        <v/>
      </c>
    </row>
    <row r="785" spans="2:11">
      <c r="B785" s="194" t="str">
        <f t="shared" si="112"/>
        <v/>
      </c>
      <c r="C785" s="209" t="str">
        <f t="shared" si="113"/>
        <v/>
      </c>
      <c r="D785" s="195" t="str">
        <f t="shared" si="117"/>
        <v/>
      </c>
      <c r="E785" s="210" t="str">
        <f t="shared" si="111"/>
        <v/>
      </c>
      <c r="F785" s="210" t="str">
        <f t="shared" si="118"/>
        <v/>
      </c>
      <c r="G785" s="210" t="str">
        <f t="shared" si="119"/>
        <v/>
      </c>
      <c r="H785" s="210" t="str">
        <f t="shared" si="114"/>
        <v/>
      </c>
      <c r="I785" s="210" t="str">
        <f t="shared" si="115"/>
        <v/>
      </c>
      <c r="J785" s="210" t="str">
        <f t="shared" si="120"/>
        <v/>
      </c>
      <c r="K785" s="210" t="str">
        <f t="shared" si="116"/>
        <v/>
      </c>
    </row>
    <row r="786" spans="2:11">
      <c r="B786" s="194" t="str">
        <f t="shared" si="112"/>
        <v/>
      </c>
      <c r="C786" s="209" t="str">
        <f t="shared" si="113"/>
        <v/>
      </c>
      <c r="D786" s="195" t="str">
        <f t="shared" si="117"/>
        <v/>
      </c>
      <c r="E786" s="210" t="str">
        <f t="shared" si="111"/>
        <v/>
      </c>
      <c r="F786" s="210" t="str">
        <f t="shared" si="118"/>
        <v/>
      </c>
      <c r="G786" s="210" t="str">
        <f t="shared" si="119"/>
        <v/>
      </c>
      <c r="H786" s="210" t="str">
        <f t="shared" si="114"/>
        <v/>
      </c>
      <c r="I786" s="210" t="str">
        <f t="shared" si="115"/>
        <v/>
      </c>
      <c r="J786" s="210" t="str">
        <f t="shared" si="120"/>
        <v/>
      </c>
      <c r="K786" s="210" t="str">
        <f t="shared" si="116"/>
        <v/>
      </c>
    </row>
    <row r="787" spans="2:11">
      <c r="B787" s="194" t="str">
        <f t="shared" si="112"/>
        <v/>
      </c>
      <c r="C787" s="209" t="str">
        <f t="shared" si="113"/>
        <v/>
      </c>
      <c r="D787" s="195" t="str">
        <f t="shared" si="117"/>
        <v/>
      </c>
      <c r="E787" s="210" t="str">
        <f t="shared" si="111"/>
        <v/>
      </c>
      <c r="F787" s="210" t="str">
        <f t="shared" si="118"/>
        <v/>
      </c>
      <c r="G787" s="210" t="str">
        <f t="shared" si="119"/>
        <v/>
      </c>
      <c r="H787" s="210" t="str">
        <f t="shared" si="114"/>
        <v/>
      </c>
      <c r="I787" s="210" t="str">
        <f t="shared" si="115"/>
        <v/>
      </c>
      <c r="J787" s="210" t="str">
        <f t="shared" si="120"/>
        <v/>
      </c>
      <c r="K787" s="210" t="str">
        <f t="shared" si="116"/>
        <v/>
      </c>
    </row>
    <row r="788" spans="2:11">
      <c r="B788" s="194" t="str">
        <f t="shared" si="112"/>
        <v/>
      </c>
      <c r="C788" s="209" t="str">
        <f t="shared" si="113"/>
        <v/>
      </c>
      <c r="D788" s="195" t="str">
        <f t="shared" si="117"/>
        <v/>
      </c>
      <c r="E788" s="210" t="str">
        <f t="shared" si="111"/>
        <v/>
      </c>
      <c r="F788" s="210" t="str">
        <f t="shared" si="118"/>
        <v/>
      </c>
      <c r="G788" s="210" t="str">
        <f t="shared" si="119"/>
        <v/>
      </c>
      <c r="H788" s="210" t="str">
        <f t="shared" si="114"/>
        <v/>
      </c>
      <c r="I788" s="210" t="str">
        <f t="shared" si="115"/>
        <v/>
      </c>
      <c r="J788" s="210" t="str">
        <f t="shared" si="120"/>
        <v/>
      </c>
      <c r="K788" s="210" t="str">
        <f t="shared" si="116"/>
        <v/>
      </c>
    </row>
    <row r="789" spans="2:11">
      <c r="B789" s="194" t="str">
        <f t="shared" si="112"/>
        <v/>
      </c>
      <c r="C789" s="209" t="str">
        <f t="shared" si="113"/>
        <v/>
      </c>
      <c r="D789" s="195" t="str">
        <f t="shared" si="117"/>
        <v/>
      </c>
      <c r="E789" s="210" t="str">
        <f t="shared" si="111"/>
        <v/>
      </c>
      <c r="F789" s="210" t="str">
        <f t="shared" si="118"/>
        <v/>
      </c>
      <c r="G789" s="210" t="str">
        <f t="shared" si="119"/>
        <v/>
      </c>
      <c r="H789" s="210" t="str">
        <f t="shared" si="114"/>
        <v/>
      </c>
      <c r="I789" s="210" t="str">
        <f t="shared" si="115"/>
        <v/>
      </c>
      <c r="J789" s="210" t="str">
        <f t="shared" si="120"/>
        <v/>
      </c>
      <c r="K789" s="210" t="str">
        <f t="shared" si="116"/>
        <v/>
      </c>
    </row>
    <row r="790" spans="2:11">
      <c r="B790" s="194" t="str">
        <f t="shared" si="112"/>
        <v/>
      </c>
      <c r="C790" s="209" t="str">
        <f t="shared" si="113"/>
        <v/>
      </c>
      <c r="D790" s="195" t="str">
        <f t="shared" si="117"/>
        <v/>
      </c>
      <c r="E790" s="210" t="str">
        <f t="shared" si="111"/>
        <v/>
      </c>
      <c r="F790" s="210" t="str">
        <f t="shared" si="118"/>
        <v/>
      </c>
      <c r="G790" s="210" t="str">
        <f t="shared" si="119"/>
        <v/>
      </c>
      <c r="H790" s="210" t="str">
        <f t="shared" si="114"/>
        <v/>
      </c>
      <c r="I790" s="210" t="str">
        <f t="shared" si="115"/>
        <v/>
      </c>
      <c r="J790" s="210" t="str">
        <f t="shared" si="120"/>
        <v/>
      </c>
      <c r="K790" s="210" t="str">
        <f t="shared" si="116"/>
        <v/>
      </c>
    </row>
    <row r="791" spans="2:11">
      <c r="B791" s="194" t="str">
        <f t="shared" si="112"/>
        <v/>
      </c>
      <c r="C791" s="209" t="str">
        <f t="shared" si="113"/>
        <v/>
      </c>
      <c r="D791" s="195" t="str">
        <f t="shared" si="117"/>
        <v/>
      </c>
      <c r="E791" s="210" t="str">
        <f t="shared" si="111"/>
        <v/>
      </c>
      <c r="F791" s="210" t="str">
        <f t="shared" si="118"/>
        <v/>
      </c>
      <c r="G791" s="210" t="str">
        <f t="shared" si="119"/>
        <v/>
      </c>
      <c r="H791" s="210" t="str">
        <f t="shared" si="114"/>
        <v/>
      </c>
      <c r="I791" s="210" t="str">
        <f t="shared" si="115"/>
        <v/>
      </c>
      <c r="J791" s="210" t="str">
        <f t="shared" si="120"/>
        <v/>
      </c>
      <c r="K791" s="210" t="str">
        <f t="shared" si="116"/>
        <v/>
      </c>
    </row>
    <row r="792" spans="2:11">
      <c r="B792" s="194" t="str">
        <f t="shared" si="112"/>
        <v/>
      </c>
      <c r="C792" s="209" t="str">
        <f t="shared" si="113"/>
        <v/>
      </c>
      <c r="D792" s="195" t="str">
        <f t="shared" si="117"/>
        <v/>
      </c>
      <c r="E792" s="210" t="str">
        <f t="shared" si="111"/>
        <v/>
      </c>
      <c r="F792" s="210" t="str">
        <f t="shared" si="118"/>
        <v/>
      </c>
      <c r="G792" s="210" t="str">
        <f t="shared" si="119"/>
        <v/>
      </c>
      <c r="H792" s="210" t="str">
        <f t="shared" si="114"/>
        <v/>
      </c>
      <c r="I792" s="210" t="str">
        <f t="shared" si="115"/>
        <v/>
      </c>
      <c r="J792" s="210" t="str">
        <f t="shared" si="120"/>
        <v/>
      </c>
      <c r="K792" s="210" t="str">
        <f t="shared" si="116"/>
        <v/>
      </c>
    </row>
    <row r="793" spans="2:11">
      <c r="B793" s="194" t="str">
        <f t="shared" si="112"/>
        <v/>
      </c>
      <c r="C793" s="209" t="str">
        <f t="shared" si="113"/>
        <v/>
      </c>
      <c r="D793" s="195" t="str">
        <f t="shared" si="117"/>
        <v/>
      </c>
      <c r="E793" s="210" t="str">
        <f t="shared" si="111"/>
        <v/>
      </c>
      <c r="F793" s="210" t="str">
        <f t="shared" si="118"/>
        <v/>
      </c>
      <c r="G793" s="210" t="str">
        <f t="shared" si="119"/>
        <v/>
      </c>
      <c r="H793" s="210" t="str">
        <f t="shared" si="114"/>
        <v/>
      </c>
      <c r="I793" s="210" t="str">
        <f t="shared" si="115"/>
        <v/>
      </c>
      <c r="J793" s="210" t="str">
        <f t="shared" si="120"/>
        <v/>
      </c>
      <c r="K793" s="210" t="str">
        <f t="shared" si="116"/>
        <v/>
      </c>
    </row>
    <row r="794" spans="2:11">
      <c r="B794" s="194" t="str">
        <f t="shared" si="112"/>
        <v/>
      </c>
      <c r="C794" s="209" t="str">
        <f t="shared" si="113"/>
        <v/>
      </c>
      <c r="D794" s="195" t="str">
        <f t="shared" si="117"/>
        <v/>
      </c>
      <c r="E794" s="210" t="str">
        <f t="shared" si="111"/>
        <v/>
      </c>
      <c r="F794" s="210" t="str">
        <f t="shared" si="118"/>
        <v/>
      </c>
      <c r="G794" s="210" t="str">
        <f t="shared" si="119"/>
        <v/>
      </c>
      <c r="H794" s="210" t="str">
        <f t="shared" si="114"/>
        <v/>
      </c>
      <c r="I794" s="210" t="str">
        <f t="shared" si="115"/>
        <v/>
      </c>
      <c r="J794" s="210" t="str">
        <f t="shared" si="120"/>
        <v/>
      </c>
      <c r="K794" s="210" t="str">
        <f t="shared" si="116"/>
        <v/>
      </c>
    </row>
    <row r="795" spans="2:11">
      <c r="B795" s="194" t="str">
        <f t="shared" si="112"/>
        <v/>
      </c>
      <c r="C795" s="209" t="str">
        <f t="shared" si="113"/>
        <v/>
      </c>
      <c r="D795" s="195" t="str">
        <f t="shared" si="117"/>
        <v/>
      </c>
      <c r="E795" s="210" t="str">
        <f t="shared" si="111"/>
        <v/>
      </c>
      <c r="F795" s="210" t="str">
        <f t="shared" si="118"/>
        <v/>
      </c>
      <c r="G795" s="210" t="str">
        <f t="shared" si="119"/>
        <v/>
      </c>
      <c r="H795" s="210" t="str">
        <f t="shared" si="114"/>
        <v/>
      </c>
      <c r="I795" s="210" t="str">
        <f t="shared" si="115"/>
        <v/>
      </c>
      <c r="J795" s="210" t="str">
        <f t="shared" si="120"/>
        <v/>
      </c>
      <c r="K795" s="210" t="str">
        <f t="shared" si="116"/>
        <v/>
      </c>
    </row>
    <row r="796" spans="2:11">
      <c r="B796" s="194" t="str">
        <f t="shared" si="112"/>
        <v/>
      </c>
      <c r="C796" s="209" t="str">
        <f t="shared" si="113"/>
        <v/>
      </c>
      <c r="D796" s="195" t="str">
        <f t="shared" si="117"/>
        <v/>
      </c>
      <c r="E796" s="210" t="str">
        <f t="shared" si="111"/>
        <v/>
      </c>
      <c r="F796" s="210" t="str">
        <f t="shared" si="118"/>
        <v/>
      </c>
      <c r="G796" s="210" t="str">
        <f t="shared" si="119"/>
        <v/>
      </c>
      <c r="H796" s="210" t="str">
        <f t="shared" si="114"/>
        <v/>
      </c>
      <c r="I796" s="210" t="str">
        <f t="shared" si="115"/>
        <v/>
      </c>
      <c r="J796" s="210" t="str">
        <f t="shared" si="120"/>
        <v/>
      </c>
      <c r="K796" s="210" t="str">
        <f t="shared" si="116"/>
        <v/>
      </c>
    </row>
    <row r="797" spans="2:11">
      <c r="B797" s="194" t="str">
        <f t="shared" si="112"/>
        <v/>
      </c>
      <c r="C797" s="209" t="str">
        <f t="shared" si="113"/>
        <v/>
      </c>
      <c r="D797" s="195" t="str">
        <f t="shared" si="117"/>
        <v/>
      </c>
      <c r="E797" s="210" t="str">
        <f t="shared" si="111"/>
        <v/>
      </c>
      <c r="F797" s="210" t="str">
        <f t="shared" si="118"/>
        <v/>
      </c>
      <c r="G797" s="210" t="str">
        <f t="shared" si="119"/>
        <v/>
      </c>
      <c r="H797" s="210" t="str">
        <f t="shared" si="114"/>
        <v/>
      </c>
      <c r="I797" s="210" t="str">
        <f t="shared" si="115"/>
        <v/>
      </c>
      <c r="J797" s="210" t="str">
        <f t="shared" si="120"/>
        <v/>
      </c>
      <c r="K797" s="210" t="str">
        <f t="shared" si="116"/>
        <v/>
      </c>
    </row>
    <row r="798" spans="2:11">
      <c r="B798" s="194" t="str">
        <f t="shared" si="112"/>
        <v/>
      </c>
      <c r="C798" s="209" t="str">
        <f t="shared" si="113"/>
        <v/>
      </c>
      <c r="D798" s="195" t="str">
        <f t="shared" si="117"/>
        <v/>
      </c>
      <c r="E798" s="210" t="str">
        <f t="shared" si="111"/>
        <v/>
      </c>
      <c r="F798" s="210" t="str">
        <f t="shared" si="118"/>
        <v/>
      </c>
      <c r="G798" s="210" t="str">
        <f t="shared" si="119"/>
        <v/>
      </c>
      <c r="H798" s="210" t="str">
        <f t="shared" si="114"/>
        <v/>
      </c>
      <c r="I798" s="210" t="str">
        <f t="shared" si="115"/>
        <v/>
      </c>
      <c r="J798" s="210" t="str">
        <f t="shared" si="120"/>
        <v/>
      </c>
      <c r="K798" s="210" t="str">
        <f t="shared" si="116"/>
        <v/>
      </c>
    </row>
    <row r="799" spans="2:11">
      <c r="B799" s="194" t="str">
        <f t="shared" si="112"/>
        <v/>
      </c>
      <c r="C799" s="209" t="str">
        <f t="shared" si="113"/>
        <v/>
      </c>
      <c r="D799" s="195" t="str">
        <f t="shared" si="117"/>
        <v/>
      </c>
      <c r="E799" s="210" t="str">
        <f t="shared" ref="E799:E862" si="121">IF(D799&lt;&gt;"",F799+H799,"")</f>
        <v/>
      </c>
      <c r="F799" s="210" t="str">
        <f t="shared" si="118"/>
        <v/>
      </c>
      <c r="G799" s="210" t="str">
        <f t="shared" si="119"/>
        <v/>
      </c>
      <c r="H799" s="210" t="str">
        <f t="shared" si="114"/>
        <v/>
      </c>
      <c r="I799" s="210" t="str">
        <f t="shared" si="115"/>
        <v/>
      </c>
      <c r="J799" s="210" t="str">
        <f t="shared" si="120"/>
        <v/>
      </c>
      <c r="K799" s="210" t="str">
        <f t="shared" si="116"/>
        <v/>
      </c>
    </row>
    <row r="800" spans="2:11">
      <c r="B800" s="194" t="str">
        <f t="shared" ref="B800:B863" si="122">IF(AND(D800&lt;&gt;"",OR($B$18=2,$B$18=3),B799&lt;$E$21),"D",D800)</f>
        <v/>
      </c>
      <c r="C800" s="209" t="str">
        <f t="shared" ref="C800:C863" si="123">IF(D800&lt;&gt;"",DATE(YEAR(C799),MONTH(C799)+1,DAY(C799)),"")</f>
        <v/>
      </c>
      <c r="D800" s="195" t="str">
        <f t="shared" si="117"/>
        <v/>
      </c>
      <c r="E800" s="210" t="str">
        <f t="shared" si="121"/>
        <v/>
      </c>
      <c r="F800" s="210" t="str">
        <f t="shared" si="118"/>
        <v/>
      </c>
      <c r="G800" s="210" t="str">
        <f t="shared" si="119"/>
        <v/>
      </c>
      <c r="H800" s="210" t="str">
        <f t="shared" ref="H800:H863" si="124">IF(D800&lt;&gt;"",$E$7*$E$13/100/12,"")</f>
        <v/>
      </c>
      <c r="I800" s="210" t="str">
        <f t="shared" ref="I800:I863" si="125">IF(AND(D800&lt;&gt;"",B800=D800),F800-G800,IF(AND(D800&lt;&gt;"",B800="D"),0,""))</f>
        <v/>
      </c>
      <c r="J800" s="210" t="str">
        <f t="shared" si="120"/>
        <v/>
      </c>
      <c r="K800" s="210" t="str">
        <f t="shared" ref="K800:K863" si="126">IF(D800&lt;&gt;"",K799+G800,"")</f>
        <v/>
      </c>
    </row>
    <row r="801" spans="2:11">
      <c r="B801" s="194" t="str">
        <f t="shared" si="122"/>
        <v/>
      </c>
      <c r="C801" s="209" t="str">
        <f t="shared" si="123"/>
        <v/>
      </c>
      <c r="D801" s="195" t="str">
        <f t="shared" ref="D801:D864" si="127">IF(AND(D800&gt;0,D800&lt;$E$9),D800+1,"")</f>
        <v/>
      </c>
      <c r="E801" s="210" t="str">
        <f t="shared" si="121"/>
        <v/>
      </c>
      <c r="F801" s="210" t="str">
        <f t="shared" ref="F801:F864" si="128">IF(AND(D801&lt;&gt;"",B801=D801,$B$18=1),($E$7*$E$11/100)/(12*(1-POWER(1+(($E$11/100)/12),-$E$9))),IF(AND(D801&lt;&gt;"",B801=D801,$B$18=2),($E$7*$E$11/100)/(12*(1-POWER(1+(($E$11/100)/12),-$E$9+$E$21))),IF(AND(D801&lt;&gt;"",B801="D",$B$18=2),G801,IF(AND(D801&lt;&gt;"",B801="D",$B$18=3),0,IF(AND(D801&lt;&gt;"",B801=D801,B800="D",$B$18=3),(J800*$E$11/100)/(12*(1-POWER(1+(($E$11/100)/12),-$E$9+$E$21))),IF(AND(D801&lt;&gt;"",B801=D801,B800&lt;&gt;"D",$B$18=3),F800,""))))))</f>
        <v/>
      </c>
      <c r="G801" s="210" t="str">
        <f t="shared" ref="G801:G864" si="129">IF(D801&lt;&gt;"",J800*$E$11/100/12,"")</f>
        <v/>
      </c>
      <c r="H801" s="210" t="str">
        <f t="shared" si="124"/>
        <v/>
      </c>
      <c r="I801" s="210" t="str">
        <f t="shared" si="125"/>
        <v/>
      </c>
      <c r="J801" s="210" t="str">
        <f t="shared" ref="J801:J864" si="130">IF(OR(AND(D801&lt;&gt;"",B801=D801),AND(D801&lt;&gt;"",B801="D",$B$18=2)),J800-F801+G801,IF(AND(D801&lt;&gt;"",B801="D",$B$18=3),J800+G801,""))</f>
        <v/>
      </c>
      <c r="K801" s="210" t="str">
        <f t="shared" si="126"/>
        <v/>
      </c>
    </row>
    <row r="802" spans="2:11">
      <c r="B802" s="194" t="str">
        <f t="shared" si="122"/>
        <v/>
      </c>
      <c r="C802" s="209" t="str">
        <f t="shared" si="123"/>
        <v/>
      </c>
      <c r="D802" s="195" t="str">
        <f t="shared" si="127"/>
        <v/>
      </c>
      <c r="E802" s="210" t="str">
        <f t="shared" si="121"/>
        <v/>
      </c>
      <c r="F802" s="210" t="str">
        <f t="shared" si="128"/>
        <v/>
      </c>
      <c r="G802" s="210" t="str">
        <f t="shared" si="129"/>
        <v/>
      </c>
      <c r="H802" s="210" t="str">
        <f t="shared" si="124"/>
        <v/>
      </c>
      <c r="I802" s="210" t="str">
        <f t="shared" si="125"/>
        <v/>
      </c>
      <c r="J802" s="210" t="str">
        <f t="shared" si="130"/>
        <v/>
      </c>
      <c r="K802" s="210" t="str">
        <f t="shared" si="126"/>
        <v/>
      </c>
    </row>
    <row r="803" spans="2:11">
      <c r="B803" s="194" t="str">
        <f t="shared" si="122"/>
        <v/>
      </c>
      <c r="C803" s="209" t="str">
        <f t="shared" si="123"/>
        <v/>
      </c>
      <c r="D803" s="195" t="str">
        <f t="shared" si="127"/>
        <v/>
      </c>
      <c r="E803" s="210" t="str">
        <f t="shared" si="121"/>
        <v/>
      </c>
      <c r="F803" s="210" t="str">
        <f t="shared" si="128"/>
        <v/>
      </c>
      <c r="G803" s="210" t="str">
        <f t="shared" si="129"/>
        <v/>
      </c>
      <c r="H803" s="210" t="str">
        <f t="shared" si="124"/>
        <v/>
      </c>
      <c r="I803" s="210" t="str">
        <f t="shared" si="125"/>
        <v/>
      </c>
      <c r="J803" s="210" t="str">
        <f t="shared" si="130"/>
        <v/>
      </c>
      <c r="K803" s="210" t="str">
        <f t="shared" si="126"/>
        <v/>
      </c>
    </row>
    <row r="804" spans="2:11">
      <c r="B804" s="194" t="str">
        <f t="shared" si="122"/>
        <v/>
      </c>
      <c r="C804" s="209" t="str">
        <f t="shared" si="123"/>
        <v/>
      </c>
      <c r="D804" s="195" t="str">
        <f t="shared" si="127"/>
        <v/>
      </c>
      <c r="E804" s="210" t="str">
        <f t="shared" si="121"/>
        <v/>
      </c>
      <c r="F804" s="210" t="str">
        <f t="shared" si="128"/>
        <v/>
      </c>
      <c r="G804" s="210" t="str">
        <f t="shared" si="129"/>
        <v/>
      </c>
      <c r="H804" s="210" t="str">
        <f t="shared" si="124"/>
        <v/>
      </c>
      <c r="I804" s="210" t="str">
        <f t="shared" si="125"/>
        <v/>
      </c>
      <c r="J804" s="210" t="str">
        <f t="shared" si="130"/>
        <v/>
      </c>
      <c r="K804" s="210" t="str">
        <f t="shared" si="126"/>
        <v/>
      </c>
    </row>
    <row r="805" spans="2:11">
      <c r="B805" s="194" t="str">
        <f t="shared" si="122"/>
        <v/>
      </c>
      <c r="C805" s="209" t="str">
        <f t="shared" si="123"/>
        <v/>
      </c>
      <c r="D805" s="195" t="str">
        <f t="shared" si="127"/>
        <v/>
      </c>
      <c r="E805" s="210" t="str">
        <f t="shared" si="121"/>
        <v/>
      </c>
      <c r="F805" s="210" t="str">
        <f t="shared" si="128"/>
        <v/>
      </c>
      <c r="G805" s="210" t="str">
        <f t="shared" si="129"/>
        <v/>
      </c>
      <c r="H805" s="210" t="str">
        <f t="shared" si="124"/>
        <v/>
      </c>
      <c r="I805" s="210" t="str">
        <f t="shared" si="125"/>
        <v/>
      </c>
      <c r="J805" s="210" t="str">
        <f t="shared" si="130"/>
        <v/>
      </c>
      <c r="K805" s="210" t="str">
        <f t="shared" si="126"/>
        <v/>
      </c>
    </row>
    <row r="806" spans="2:11">
      <c r="B806" s="194" t="str">
        <f t="shared" si="122"/>
        <v/>
      </c>
      <c r="C806" s="209" t="str">
        <f t="shared" si="123"/>
        <v/>
      </c>
      <c r="D806" s="195" t="str">
        <f t="shared" si="127"/>
        <v/>
      </c>
      <c r="E806" s="210" t="str">
        <f t="shared" si="121"/>
        <v/>
      </c>
      <c r="F806" s="210" t="str">
        <f t="shared" si="128"/>
        <v/>
      </c>
      <c r="G806" s="210" t="str">
        <f t="shared" si="129"/>
        <v/>
      </c>
      <c r="H806" s="210" t="str">
        <f t="shared" si="124"/>
        <v/>
      </c>
      <c r="I806" s="210" t="str">
        <f t="shared" si="125"/>
        <v/>
      </c>
      <c r="J806" s="210" t="str">
        <f t="shared" si="130"/>
        <v/>
      </c>
      <c r="K806" s="210" t="str">
        <f t="shared" si="126"/>
        <v/>
      </c>
    </row>
    <row r="807" spans="2:11">
      <c r="B807" s="194" t="str">
        <f t="shared" si="122"/>
        <v/>
      </c>
      <c r="C807" s="209" t="str">
        <f t="shared" si="123"/>
        <v/>
      </c>
      <c r="D807" s="195" t="str">
        <f t="shared" si="127"/>
        <v/>
      </c>
      <c r="E807" s="210" t="str">
        <f t="shared" si="121"/>
        <v/>
      </c>
      <c r="F807" s="210" t="str">
        <f t="shared" si="128"/>
        <v/>
      </c>
      <c r="G807" s="210" t="str">
        <f t="shared" si="129"/>
        <v/>
      </c>
      <c r="H807" s="210" t="str">
        <f t="shared" si="124"/>
        <v/>
      </c>
      <c r="I807" s="210" t="str">
        <f t="shared" si="125"/>
        <v/>
      </c>
      <c r="J807" s="210" t="str">
        <f t="shared" si="130"/>
        <v/>
      </c>
      <c r="K807" s="210" t="str">
        <f t="shared" si="126"/>
        <v/>
      </c>
    </row>
    <row r="808" spans="2:11">
      <c r="B808" s="194" t="str">
        <f t="shared" si="122"/>
        <v/>
      </c>
      <c r="C808" s="209" t="str">
        <f t="shared" si="123"/>
        <v/>
      </c>
      <c r="D808" s="195" t="str">
        <f t="shared" si="127"/>
        <v/>
      </c>
      <c r="E808" s="210" t="str">
        <f t="shared" si="121"/>
        <v/>
      </c>
      <c r="F808" s="210" t="str">
        <f t="shared" si="128"/>
        <v/>
      </c>
      <c r="G808" s="210" t="str">
        <f t="shared" si="129"/>
        <v/>
      </c>
      <c r="H808" s="210" t="str">
        <f t="shared" si="124"/>
        <v/>
      </c>
      <c r="I808" s="210" t="str">
        <f t="shared" si="125"/>
        <v/>
      </c>
      <c r="J808" s="210" t="str">
        <f t="shared" si="130"/>
        <v/>
      </c>
      <c r="K808" s="210" t="str">
        <f t="shared" si="126"/>
        <v/>
      </c>
    </row>
    <row r="809" spans="2:11">
      <c r="B809" s="194" t="str">
        <f t="shared" si="122"/>
        <v/>
      </c>
      <c r="C809" s="209" t="str">
        <f t="shared" si="123"/>
        <v/>
      </c>
      <c r="D809" s="195" t="str">
        <f t="shared" si="127"/>
        <v/>
      </c>
      <c r="E809" s="210" t="str">
        <f t="shared" si="121"/>
        <v/>
      </c>
      <c r="F809" s="210" t="str">
        <f t="shared" si="128"/>
        <v/>
      </c>
      <c r="G809" s="210" t="str">
        <f t="shared" si="129"/>
        <v/>
      </c>
      <c r="H809" s="210" t="str">
        <f t="shared" si="124"/>
        <v/>
      </c>
      <c r="I809" s="210" t="str">
        <f t="shared" si="125"/>
        <v/>
      </c>
      <c r="J809" s="210" t="str">
        <f t="shared" si="130"/>
        <v/>
      </c>
      <c r="K809" s="210" t="str">
        <f t="shared" si="126"/>
        <v/>
      </c>
    </row>
    <row r="810" spans="2:11">
      <c r="B810" s="194" t="str">
        <f t="shared" si="122"/>
        <v/>
      </c>
      <c r="C810" s="209" t="str">
        <f t="shared" si="123"/>
        <v/>
      </c>
      <c r="D810" s="195" t="str">
        <f t="shared" si="127"/>
        <v/>
      </c>
      <c r="E810" s="210" t="str">
        <f t="shared" si="121"/>
        <v/>
      </c>
      <c r="F810" s="210" t="str">
        <f t="shared" si="128"/>
        <v/>
      </c>
      <c r="G810" s="210" t="str">
        <f t="shared" si="129"/>
        <v/>
      </c>
      <c r="H810" s="210" t="str">
        <f t="shared" si="124"/>
        <v/>
      </c>
      <c r="I810" s="210" t="str">
        <f t="shared" si="125"/>
        <v/>
      </c>
      <c r="J810" s="210" t="str">
        <f t="shared" si="130"/>
        <v/>
      </c>
      <c r="K810" s="210" t="str">
        <f t="shared" si="126"/>
        <v/>
      </c>
    </row>
    <row r="811" spans="2:11">
      <c r="B811" s="194" t="str">
        <f t="shared" si="122"/>
        <v/>
      </c>
      <c r="C811" s="209" t="str">
        <f t="shared" si="123"/>
        <v/>
      </c>
      <c r="D811" s="195" t="str">
        <f t="shared" si="127"/>
        <v/>
      </c>
      <c r="E811" s="210" t="str">
        <f t="shared" si="121"/>
        <v/>
      </c>
      <c r="F811" s="210" t="str">
        <f t="shared" si="128"/>
        <v/>
      </c>
      <c r="G811" s="210" t="str">
        <f t="shared" si="129"/>
        <v/>
      </c>
      <c r="H811" s="210" t="str">
        <f t="shared" si="124"/>
        <v/>
      </c>
      <c r="I811" s="210" t="str">
        <f t="shared" si="125"/>
        <v/>
      </c>
      <c r="J811" s="210" t="str">
        <f t="shared" si="130"/>
        <v/>
      </c>
      <c r="K811" s="210" t="str">
        <f t="shared" si="126"/>
        <v/>
      </c>
    </row>
    <row r="812" spans="2:11">
      <c r="B812" s="194" t="str">
        <f t="shared" si="122"/>
        <v/>
      </c>
      <c r="C812" s="209" t="str">
        <f t="shared" si="123"/>
        <v/>
      </c>
      <c r="D812" s="195" t="str">
        <f t="shared" si="127"/>
        <v/>
      </c>
      <c r="E812" s="210" t="str">
        <f t="shared" si="121"/>
        <v/>
      </c>
      <c r="F812" s="210" t="str">
        <f t="shared" si="128"/>
        <v/>
      </c>
      <c r="G812" s="210" t="str">
        <f t="shared" si="129"/>
        <v/>
      </c>
      <c r="H812" s="210" t="str">
        <f t="shared" si="124"/>
        <v/>
      </c>
      <c r="I812" s="210" t="str">
        <f t="shared" si="125"/>
        <v/>
      </c>
      <c r="J812" s="210" t="str">
        <f t="shared" si="130"/>
        <v/>
      </c>
      <c r="K812" s="210" t="str">
        <f t="shared" si="126"/>
        <v/>
      </c>
    </row>
    <row r="813" spans="2:11">
      <c r="B813" s="194" t="str">
        <f t="shared" si="122"/>
        <v/>
      </c>
      <c r="C813" s="209" t="str">
        <f t="shared" si="123"/>
        <v/>
      </c>
      <c r="D813" s="195" t="str">
        <f t="shared" si="127"/>
        <v/>
      </c>
      <c r="E813" s="210" t="str">
        <f t="shared" si="121"/>
        <v/>
      </c>
      <c r="F813" s="210" t="str">
        <f t="shared" si="128"/>
        <v/>
      </c>
      <c r="G813" s="210" t="str">
        <f t="shared" si="129"/>
        <v/>
      </c>
      <c r="H813" s="210" t="str">
        <f t="shared" si="124"/>
        <v/>
      </c>
      <c r="I813" s="210" t="str">
        <f t="shared" si="125"/>
        <v/>
      </c>
      <c r="J813" s="210" t="str">
        <f t="shared" si="130"/>
        <v/>
      </c>
      <c r="K813" s="210" t="str">
        <f t="shared" si="126"/>
        <v/>
      </c>
    </row>
    <row r="814" spans="2:11">
      <c r="B814" s="194" t="str">
        <f t="shared" si="122"/>
        <v/>
      </c>
      <c r="C814" s="209" t="str">
        <f t="shared" si="123"/>
        <v/>
      </c>
      <c r="D814" s="195" t="str">
        <f t="shared" si="127"/>
        <v/>
      </c>
      <c r="E814" s="210" t="str">
        <f t="shared" si="121"/>
        <v/>
      </c>
      <c r="F814" s="210" t="str">
        <f t="shared" si="128"/>
        <v/>
      </c>
      <c r="G814" s="210" t="str">
        <f t="shared" si="129"/>
        <v/>
      </c>
      <c r="H814" s="210" t="str">
        <f t="shared" si="124"/>
        <v/>
      </c>
      <c r="I814" s="210" t="str">
        <f t="shared" si="125"/>
        <v/>
      </c>
      <c r="J814" s="210" t="str">
        <f t="shared" si="130"/>
        <v/>
      </c>
      <c r="K814" s="210" t="str">
        <f t="shared" si="126"/>
        <v/>
      </c>
    </row>
    <row r="815" spans="2:11">
      <c r="B815" s="194" t="str">
        <f t="shared" si="122"/>
        <v/>
      </c>
      <c r="C815" s="209" t="str">
        <f t="shared" si="123"/>
        <v/>
      </c>
      <c r="D815" s="195" t="str">
        <f t="shared" si="127"/>
        <v/>
      </c>
      <c r="E815" s="210" t="str">
        <f t="shared" si="121"/>
        <v/>
      </c>
      <c r="F815" s="210" t="str">
        <f t="shared" si="128"/>
        <v/>
      </c>
      <c r="G815" s="210" t="str">
        <f t="shared" si="129"/>
        <v/>
      </c>
      <c r="H815" s="210" t="str">
        <f t="shared" si="124"/>
        <v/>
      </c>
      <c r="I815" s="210" t="str">
        <f t="shared" si="125"/>
        <v/>
      </c>
      <c r="J815" s="210" t="str">
        <f t="shared" si="130"/>
        <v/>
      </c>
      <c r="K815" s="210" t="str">
        <f t="shared" si="126"/>
        <v/>
      </c>
    </row>
    <row r="816" spans="2:11">
      <c r="B816" s="194" t="str">
        <f t="shared" si="122"/>
        <v/>
      </c>
      <c r="C816" s="209" t="str">
        <f t="shared" si="123"/>
        <v/>
      </c>
      <c r="D816" s="195" t="str">
        <f t="shared" si="127"/>
        <v/>
      </c>
      <c r="E816" s="210" t="str">
        <f t="shared" si="121"/>
        <v/>
      </c>
      <c r="F816" s="210" t="str">
        <f t="shared" si="128"/>
        <v/>
      </c>
      <c r="G816" s="210" t="str">
        <f t="shared" si="129"/>
        <v/>
      </c>
      <c r="H816" s="210" t="str">
        <f t="shared" si="124"/>
        <v/>
      </c>
      <c r="I816" s="210" t="str">
        <f t="shared" si="125"/>
        <v/>
      </c>
      <c r="J816" s="210" t="str">
        <f t="shared" si="130"/>
        <v/>
      </c>
      <c r="K816" s="210" t="str">
        <f t="shared" si="126"/>
        <v/>
      </c>
    </row>
    <row r="817" spans="2:11">
      <c r="B817" s="194" t="str">
        <f t="shared" si="122"/>
        <v/>
      </c>
      <c r="C817" s="209" t="str">
        <f t="shared" si="123"/>
        <v/>
      </c>
      <c r="D817" s="195" t="str">
        <f t="shared" si="127"/>
        <v/>
      </c>
      <c r="E817" s="210" t="str">
        <f t="shared" si="121"/>
        <v/>
      </c>
      <c r="F817" s="210" t="str">
        <f t="shared" si="128"/>
        <v/>
      </c>
      <c r="G817" s="210" t="str">
        <f t="shared" si="129"/>
        <v/>
      </c>
      <c r="H817" s="210" t="str">
        <f t="shared" si="124"/>
        <v/>
      </c>
      <c r="I817" s="210" t="str">
        <f t="shared" si="125"/>
        <v/>
      </c>
      <c r="J817" s="210" t="str">
        <f t="shared" si="130"/>
        <v/>
      </c>
      <c r="K817" s="210" t="str">
        <f t="shared" si="126"/>
        <v/>
      </c>
    </row>
    <row r="818" spans="2:11">
      <c r="B818" s="194" t="str">
        <f t="shared" si="122"/>
        <v/>
      </c>
      <c r="C818" s="209" t="str">
        <f t="shared" si="123"/>
        <v/>
      </c>
      <c r="D818" s="195" t="str">
        <f t="shared" si="127"/>
        <v/>
      </c>
      <c r="E818" s="210" t="str">
        <f t="shared" si="121"/>
        <v/>
      </c>
      <c r="F818" s="210" t="str">
        <f t="shared" si="128"/>
        <v/>
      </c>
      <c r="G818" s="210" t="str">
        <f t="shared" si="129"/>
        <v/>
      </c>
      <c r="H818" s="210" t="str">
        <f t="shared" si="124"/>
        <v/>
      </c>
      <c r="I818" s="210" t="str">
        <f t="shared" si="125"/>
        <v/>
      </c>
      <c r="J818" s="210" t="str">
        <f t="shared" si="130"/>
        <v/>
      </c>
      <c r="K818" s="210" t="str">
        <f t="shared" si="126"/>
        <v/>
      </c>
    </row>
    <row r="819" spans="2:11">
      <c r="B819" s="194" t="str">
        <f t="shared" si="122"/>
        <v/>
      </c>
      <c r="C819" s="209" t="str">
        <f t="shared" si="123"/>
        <v/>
      </c>
      <c r="D819" s="195" t="str">
        <f t="shared" si="127"/>
        <v/>
      </c>
      <c r="E819" s="210" t="str">
        <f t="shared" si="121"/>
        <v/>
      </c>
      <c r="F819" s="210" t="str">
        <f t="shared" si="128"/>
        <v/>
      </c>
      <c r="G819" s="210" t="str">
        <f t="shared" si="129"/>
        <v/>
      </c>
      <c r="H819" s="210" t="str">
        <f t="shared" si="124"/>
        <v/>
      </c>
      <c r="I819" s="210" t="str">
        <f t="shared" si="125"/>
        <v/>
      </c>
      <c r="J819" s="210" t="str">
        <f t="shared" si="130"/>
        <v/>
      </c>
      <c r="K819" s="210" t="str">
        <f t="shared" si="126"/>
        <v/>
      </c>
    </row>
    <row r="820" spans="2:11">
      <c r="B820" s="194" t="str">
        <f t="shared" si="122"/>
        <v/>
      </c>
      <c r="C820" s="209" t="str">
        <f t="shared" si="123"/>
        <v/>
      </c>
      <c r="D820" s="195" t="str">
        <f t="shared" si="127"/>
        <v/>
      </c>
      <c r="E820" s="210" t="str">
        <f t="shared" si="121"/>
        <v/>
      </c>
      <c r="F820" s="210" t="str">
        <f t="shared" si="128"/>
        <v/>
      </c>
      <c r="G820" s="210" t="str">
        <f t="shared" si="129"/>
        <v/>
      </c>
      <c r="H820" s="210" t="str">
        <f t="shared" si="124"/>
        <v/>
      </c>
      <c r="I820" s="210" t="str">
        <f t="shared" si="125"/>
        <v/>
      </c>
      <c r="J820" s="210" t="str">
        <f t="shared" si="130"/>
        <v/>
      </c>
      <c r="K820" s="210" t="str">
        <f t="shared" si="126"/>
        <v/>
      </c>
    </row>
    <row r="821" spans="2:11">
      <c r="B821" s="194" t="str">
        <f t="shared" si="122"/>
        <v/>
      </c>
      <c r="C821" s="209" t="str">
        <f t="shared" si="123"/>
        <v/>
      </c>
      <c r="D821" s="195" t="str">
        <f t="shared" si="127"/>
        <v/>
      </c>
      <c r="E821" s="210" t="str">
        <f t="shared" si="121"/>
        <v/>
      </c>
      <c r="F821" s="210" t="str">
        <f t="shared" si="128"/>
        <v/>
      </c>
      <c r="G821" s="210" t="str">
        <f t="shared" si="129"/>
        <v/>
      </c>
      <c r="H821" s="210" t="str">
        <f t="shared" si="124"/>
        <v/>
      </c>
      <c r="I821" s="210" t="str">
        <f t="shared" si="125"/>
        <v/>
      </c>
      <c r="J821" s="210" t="str">
        <f t="shared" si="130"/>
        <v/>
      </c>
      <c r="K821" s="210" t="str">
        <f t="shared" si="126"/>
        <v/>
      </c>
    </row>
    <row r="822" spans="2:11">
      <c r="B822" s="194" t="str">
        <f t="shared" si="122"/>
        <v/>
      </c>
      <c r="C822" s="209" t="str">
        <f t="shared" si="123"/>
        <v/>
      </c>
      <c r="D822" s="195" t="str">
        <f t="shared" si="127"/>
        <v/>
      </c>
      <c r="E822" s="210" t="str">
        <f t="shared" si="121"/>
        <v/>
      </c>
      <c r="F822" s="210" t="str">
        <f t="shared" si="128"/>
        <v/>
      </c>
      <c r="G822" s="210" t="str">
        <f t="shared" si="129"/>
        <v/>
      </c>
      <c r="H822" s="210" t="str">
        <f t="shared" si="124"/>
        <v/>
      </c>
      <c r="I822" s="210" t="str">
        <f t="shared" si="125"/>
        <v/>
      </c>
      <c r="J822" s="210" t="str">
        <f t="shared" si="130"/>
        <v/>
      </c>
      <c r="K822" s="210" t="str">
        <f t="shared" si="126"/>
        <v/>
      </c>
    </row>
    <row r="823" spans="2:11">
      <c r="B823" s="194" t="str">
        <f t="shared" si="122"/>
        <v/>
      </c>
      <c r="C823" s="209" t="str">
        <f t="shared" si="123"/>
        <v/>
      </c>
      <c r="D823" s="195" t="str">
        <f t="shared" si="127"/>
        <v/>
      </c>
      <c r="E823" s="210" t="str">
        <f t="shared" si="121"/>
        <v/>
      </c>
      <c r="F823" s="210" t="str">
        <f t="shared" si="128"/>
        <v/>
      </c>
      <c r="G823" s="210" t="str">
        <f t="shared" si="129"/>
        <v/>
      </c>
      <c r="H823" s="210" t="str">
        <f t="shared" si="124"/>
        <v/>
      </c>
      <c r="I823" s="210" t="str">
        <f t="shared" si="125"/>
        <v/>
      </c>
      <c r="J823" s="210" t="str">
        <f t="shared" si="130"/>
        <v/>
      </c>
      <c r="K823" s="210" t="str">
        <f t="shared" si="126"/>
        <v/>
      </c>
    </row>
    <row r="824" spans="2:11">
      <c r="B824" s="194" t="str">
        <f t="shared" si="122"/>
        <v/>
      </c>
      <c r="C824" s="209" t="str">
        <f t="shared" si="123"/>
        <v/>
      </c>
      <c r="D824" s="195" t="str">
        <f t="shared" si="127"/>
        <v/>
      </c>
      <c r="E824" s="210" t="str">
        <f t="shared" si="121"/>
        <v/>
      </c>
      <c r="F824" s="210" t="str">
        <f t="shared" si="128"/>
        <v/>
      </c>
      <c r="G824" s="210" t="str">
        <f t="shared" si="129"/>
        <v/>
      </c>
      <c r="H824" s="210" t="str">
        <f t="shared" si="124"/>
        <v/>
      </c>
      <c r="I824" s="210" t="str">
        <f t="shared" si="125"/>
        <v/>
      </c>
      <c r="J824" s="210" t="str">
        <f t="shared" si="130"/>
        <v/>
      </c>
      <c r="K824" s="210" t="str">
        <f t="shared" si="126"/>
        <v/>
      </c>
    </row>
    <row r="825" spans="2:11">
      <c r="B825" s="194" t="str">
        <f t="shared" si="122"/>
        <v/>
      </c>
      <c r="C825" s="209" t="str">
        <f t="shared" si="123"/>
        <v/>
      </c>
      <c r="D825" s="195" t="str">
        <f t="shared" si="127"/>
        <v/>
      </c>
      <c r="E825" s="210" t="str">
        <f t="shared" si="121"/>
        <v/>
      </c>
      <c r="F825" s="210" t="str">
        <f t="shared" si="128"/>
        <v/>
      </c>
      <c r="G825" s="210" t="str">
        <f t="shared" si="129"/>
        <v/>
      </c>
      <c r="H825" s="210" t="str">
        <f t="shared" si="124"/>
        <v/>
      </c>
      <c r="I825" s="210" t="str">
        <f t="shared" si="125"/>
        <v/>
      </c>
      <c r="J825" s="210" t="str">
        <f t="shared" si="130"/>
        <v/>
      </c>
      <c r="K825" s="210" t="str">
        <f t="shared" si="126"/>
        <v/>
      </c>
    </row>
    <row r="826" spans="2:11">
      <c r="B826" s="194" t="str">
        <f t="shared" si="122"/>
        <v/>
      </c>
      <c r="C826" s="209" t="str">
        <f t="shared" si="123"/>
        <v/>
      </c>
      <c r="D826" s="195" t="str">
        <f t="shared" si="127"/>
        <v/>
      </c>
      <c r="E826" s="210" t="str">
        <f t="shared" si="121"/>
        <v/>
      </c>
      <c r="F826" s="210" t="str">
        <f t="shared" si="128"/>
        <v/>
      </c>
      <c r="G826" s="210" t="str">
        <f t="shared" si="129"/>
        <v/>
      </c>
      <c r="H826" s="210" t="str">
        <f t="shared" si="124"/>
        <v/>
      </c>
      <c r="I826" s="210" t="str">
        <f t="shared" si="125"/>
        <v/>
      </c>
      <c r="J826" s="210" t="str">
        <f t="shared" si="130"/>
        <v/>
      </c>
      <c r="K826" s="210" t="str">
        <f t="shared" si="126"/>
        <v/>
      </c>
    </row>
    <row r="827" spans="2:11">
      <c r="B827" s="194" t="str">
        <f t="shared" si="122"/>
        <v/>
      </c>
      <c r="C827" s="209" t="str">
        <f t="shared" si="123"/>
        <v/>
      </c>
      <c r="D827" s="195" t="str">
        <f t="shared" si="127"/>
        <v/>
      </c>
      <c r="E827" s="210" t="str">
        <f t="shared" si="121"/>
        <v/>
      </c>
      <c r="F827" s="210" t="str">
        <f t="shared" si="128"/>
        <v/>
      </c>
      <c r="G827" s="210" t="str">
        <f t="shared" si="129"/>
        <v/>
      </c>
      <c r="H827" s="210" t="str">
        <f t="shared" si="124"/>
        <v/>
      </c>
      <c r="I827" s="210" t="str">
        <f t="shared" si="125"/>
        <v/>
      </c>
      <c r="J827" s="210" t="str">
        <f t="shared" si="130"/>
        <v/>
      </c>
      <c r="K827" s="210" t="str">
        <f t="shared" si="126"/>
        <v/>
      </c>
    </row>
    <row r="828" spans="2:11">
      <c r="B828" s="194" t="str">
        <f t="shared" si="122"/>
        <v/>
      </c>
      <c r="C828" s="209" t="str">
        <f t="shared" si="123"/>
        <v/>
      </c>
      <c r="D828" s="195" t="str">
        <f t="shared" si="127"/>
        <v/>
      </c>
      <c r="E828" s="210" t="str">
        <f t="shared" si="121"/>
        <v/>
      </c>
      <c r="F828" s="210" t="str">
        <f t="shared" si="128"/>
        <v/>
      </c>
      <c r="G828" s="210" t="str">
        <f t="shared" si="129"/>
        <v/>
      </c>
      <c r="H828" s="210" t="str">
        <f t="shared" si="124"/>
        <v/>
      </c>
      <c r="I828" s="210" t="str">
        <f t="shared" si="125"/>
        <v/>
      </c>
      <c r="J828" s="210" t="str">
        <f t="shared" si="130"/>
        <v/>
      </c>
      <c r="K828" s="210" t="str">
        <f t="shared" si="126"/>
        <v/>
      </c>
    </row>
    <row r="829" spans="2:11">
      <c r="B829" s="194" t="str">
        <f t="shared" si="122"/>
        <v/>
      </c>
      <c r="C829" s="209" t="str">
        <f t="shared" si="123"/>
        <v/>
      </c>
      <c r="D829" s="195" t="str">
        <f t="shared" si="127"/>
        <v/>
      </c>
      <c r="E829" s="210" t="str">
        <f t="shared" si="121"/>
        <v/>
      </c>
      <c r="F829" s="210" t="str">
        <f t="shared" si="128"/>
        <v/>
      </c>
      <c r="G829" s="210" t="str">
        <f t="shared" si="129"/>
        <v/>
      </c>
      <c r="H829" s="210" t="str">
        <f t="shared" si="124"/>
        <v/>
      </c>
      <c r="I829" s="210" t="str">
        <f t="shared" si="125"/>
        <v/>
      </c>
      <c r="J829" s="210" t="str">
        <f t="shared" si="130"/>
        <v/>
      </c>
      <c r="K829" s="210" t="str">
        <f t="shared" si="126"/>
        <v/>
      </c>
    </row>
    <row r="830" spans="2:11">
      <c r="B830" s="194" t="str">
        <f t="shared" si="122"/>
        <v/>
      </c>
      <c r="C830" s="209" t="str">
        <f t="shared" si="123"/>
        <v/>
      </c>
      <c r="D830" s="195" t="str">
        <f t="shared" si="127"/>
        <v/>
      </c>
      <c r="E830" s="210" t="str">
        <f t="shared" si="121"/>
        <v/>
      </c>
      <c r="F830" s="210" t="str">
        <f t="shared" si="128"/>
        <v/>
      </c>
      <c r="G830" s="210" t="str">
        <f t="shared" si="129"/>
        <v/>
      </c>
      <c r="H830" s="210" t="str">
        <f t="shared" si="124"/>
        <v/>
      </c>
      <c r="I830" s="210" t="str">
        <f t="shared" si="125"/>
        <v/>
      </c>
      <c r="J830" s="210" t="str">
        <f t="shared" si="130"/>
        <v/>
      </c>
      <c r="K830" s="210" t="str">
        <f t="shared" si="126"/>
        <v/>
      </c>
    </row>
    <row r="831" spans="2:11">
      <c r="B831" s="194" t="str">
        <f t="shared" si="122"/>
        <v/>
      </c>
      <c r="C831" s="209" t="str">
        <f t="shared" si="123"/>
        <v/>
      </c>
      <c r="D831" s="195" t="str">
        <f t="shared" si="127"/>
        <v/>
      </c>
      <c r="E831" s="210" t="str">
        <f t="shared" si="121"/>
        <v/>
      </c>
      <c r="F831" s="210" t="str">
        <f t="shared" si="128"/>
        <v/>
      </c>
      <c r="G831" s="210" t="str">
        <f t="shared" si="129"/>
        <v/>
      </c>
      <c r="H831" s="210" t="str">
        <f t="shared" si="124"/>
        <v/>
      </c>
      <c r="I831" s="210" t="str">
        <f t="shared" si="125"/>
        <v/>
      </c>
      <c r="J831" s="210" t="str">
        <f t="shared" si="130"/>
        <v/>
      </c>
      <c r="K831" s="210" t="str">
        <f t="shared" si="126"/>
        <v/>
      </c>
    </row>
    <row r="832" spans="2:11">
      <c r="B832" s="194" t="str">
        <f t="shared" si="122"/>
        <v/>
      </c>
      <c r="C832" s="209" t="str">
        <f t="shared" si="123"/>
        <v/>
      </c>
      <c r="D832" s="195" t="str">
        <f t="shared" si="127"/>
        <v/>
      </c>
      <c r="E832" s="210" t="str">
        <f t="shared" si="121"/>
        <v/>
      </c>
      <c r="F832" s="210" t="str">
        <f t="shared" si="128"/>
        <v/>
      </c>
      <c r="G832" s="210" t="str">
        <f t="shared" si="129"/>
        <v/>
      </c>
      <c r="H832" s="210" t="str">
        <f t="shared" si="124"/>
        <v/>
      </c>
      <c r="I832" s="210" t="str">
        <f t="shared" si="125"/>
        <v/>
      </c>
      <c r="J832" s="210" t="str">
        <f t="shared" si="130"/>
        <v/>
      </c>
      <c r="K832" s="210" t="str">
        <f t="shared" si="126"/>
        <v/>
      </c>
    </row>
    <row r="833" spans="2:11">
      <c r="B833" s="194" t="str">
        <f t="shared" si="122"/>
        <v/>
      </c>
      <c r="C833" s="209" t="str">
        <f t="shared" si="123"/>
        <v/>
      </c>
      <c r="D833" s="195" t="str">
        <f t="shared" si="127"/>
        <v/>
      </c>
      <c r="E833" s="210" t="str">
        <f t="shared" si="121"/>
        <v/>
      </c>
      <c r="F833" s="210" t="str">
        <f t="shared" si="128"/>
        <v/>
      </c>
      <c r="G833" s="210" t="str">
        <f t="shared" si="129"/>
        <v/>
      </c>
      <c r="H833" s="210" t="str">
        <f t="shared" si="124"/>
        <v/>
      </c>
      <c r="I833" s="210" t="str">
        <f t="shared" si="125"/>
        <v/>
      </c>
      <c r="J833" s="210" t="str">
        <f t="shared" si="130"/>
        <v/>
      </c>
      <c r="K833" s="210" t="str">
        <f t="shared" si="126"/>
        <v/>
      </c>
    </row>
    <row r="834" spans="2:11">
      <c r="B834" s="194" t="str">
        <f t="shared" si="122"/>
        <v/>
      </c>
      <c r="C834" s="209" t="str">
        <f t="shared" si="123"/>
        <v/>
      </c>
      <c r="D834" s="195" t="str">
        <f t="shared" si="127"/>
        <v/>
      </c>
      <c r="E834" s="210" t="str">
        <f t="shared" si="121"/>
        <v/>
      </c>
      <c r="F834" s="210" t="str">
        <f t="shared" si="128"/>
        <v/>
      </c>
      <c r="G834" s="210" t="str">
        <f t="shared" si="129"/>
        <v/>
      </c>
      <c r="H834" s="210" t="str">
        <f t="shared" si="124"/>
        <v/>
      </c>
      <c r="I834" s="210" t="str">
        <f t="shared" si="125"/>
        <v/>
      </c>
      <c r="J834" s="210" t="str">
        <f t="shared" si="130"/>
        <v/>
      </c>
      <c r="K834" s="210" t="str">
        <f t="shared" si="126"/>
        <v/>
      </c>
    </row>
    <row r="835" spans="2:11">
      <c r="B835" s="194" t="str">
        <f t="shared" si="122"/>
        <v/>
      </c>
      <c r="C835" s="209" t="str">
        <f t="shared" si="123"/>
        <v/>
      </c>
      <c r="D835" s="195" t="str">
        <f t="shared" si="127"/>
        <v/>
      </c>
      <c r="E835" s="210" t="str">
        <f t="shared" si="121"/>
        <v/>
      </c>
      <c r="F835" s="210" t="str">
        <f t="shared" si="128"/>
        <v/>
      </c>
      <c r="G835" s="210" t="str">
        <f t="shared" si="129"/>
        <v/>
      </c>
      <c r="H835" s="210" t="str">
        <f t="shared" si="124"/>
        <v/>
      </c>
      <c r="I835" s="210" t="str">
        <f t="shared" si="125"/>
        <v/>
      </c>
      <c r="J835" s="210" t="str">
        <f t="shared" si="130"/>
        <v/>
      </c>
      <c r="K835" s="210" t="str">
        <f t="shared" si="126"/>
        <v/>
      </c>
    </row>
    <row r="836" spans="2:11">
      <c r="B836" s="194" t="str">
        <f t="shared" si="122"/>
        <v/>
      </c>
      <c r="C836" s="209" t="str">
        <f t="shared" si="123"/>
        <v/>
      </c>
      <c r="D836" s="195" t="str">
        <f t="shared" si="127"/>
        <v/>
      </c>
      <c r="E836" s="210" t="str">
        <f t="shared" si="121"/>
        <v/>
      </c>
      <c r="F836" s="210" t="str">
        <f t="shared" si="128"/>
        <v/>
      </c>
      <c r="G836" s="210" t="str">
        <f t="shared" si="129"/>
        <v/>
      </c>
      <c r="H836" s="210" t="str">
        <f t="shared" si="124"/>
        <v/>
      </c>
      <c r="I836" s="210" t="str">
        <f t="shared" si="125"/>
        <v/>
      </c>
      <c r="J836" s="210" t="str">
        <f t="shared" si="130"/>
        <v/>
      </c>
      <c r="K836" s="210" t="str">
        <f t="shared" si="126"/>
        <v/>
      </c>
    </row>
    <row r="837" spans="2:11">
      <c r="B837" s="194" t="str">
        <f t="shared" si="122"/>
        <v/>
      </c>
      <c r="C837" s="209" t="str">
        <f t="shared" si="123"/>
        <v/>
      </c>
      <c r="D837" s="195" t="str">
        <f t="shared" si="127"/>
        <v/>
      </c>
      <c r="E837" s="210" t="str">
        <f t="shared" si="121"/>
        <v/>
      </c>
      <c r="F837" s="210" t="str">
        <f t="shared" si="128"/>
        <v/>
      </c>
      <c r="G837" s="210" t="str">
        <f t="shared" si="129"/>
        <v/>
      </c>
      <c r="H837" s="210" t="str">
        <f t="shared" si="124"/>
        <v/>
      </c>
      <c r="I837" s="210" t="str">
        <f t="shared" si="125"/>
        <v/>
      </c>
      <c r="J837" s="210" t="str">
        <f t="shared" si="130"/>
        <v/>
      </c>
      <c r="K837" s="210" t="str">
        <f t="shared" si="126"/>
        <v/>
      </c>
    </row>
    <row r="838" spans="2:11">
      <c r="B838" s="194" t="str">
        <f t="shared" si="122"/>
        <v/>
      </c>
      <c r="C838" s="209" t="str">
        <f t="shared" si="123"/>
        <v/>
      </c>
      <c r="D838" s="195" t="str">
        <f t="shared" si="127"/>
        <v/>
      </c>
      <c r="E838" s="210" t="str">
        <f t="shared" si="121"/>
        <v/>
      </c>
      <c r="F838" s="210" t="str">
        <f t="shared" si="128"/>
        <v/>
      </c>
      <c r="G838" s="210" t="str">
        <f t="shared" si="129"/>
        <v/>
      </c>
      <c r="H838" s="210" t="str">
        <f t="shared" si="124"/>
        <v/>
      </c>
      <c r="I838" s="210" t="str">
        <f t="shared" si="125"/>
        <v/>
      </c>
      <c r="J838" s="210" t="str">
        <f t="shared" si="130"/>
        <v/>
      </c>
      <c r="K838" s="210" t="str">
        <f t="shared" si="126"/>
        <v/>
      </c>
    </row>
    <row r="839" spans="2:11">
      <c r="B839" s="194" t="str">
        <f t="shared" si="122"/>
        <v/>
      </c>
      <c r="C839" s="209" t="str">
        <f t="shared" si="123"/>
        <v/>
      </c>
      <c r="D839" s="195" t="str">
        <f t="shared" si="127"/>
        <v/>
      </c>
      <c r="E839" s="210" t="str">
        <f t="shared" si="121"/>
        <v/>
      </c>
      <c r="F839" s="210" t="str">
        <f t="shared" si="128"/>
        <v/>
      </c>
      <c r="G839" s="210" t="str">
        <f t="shared" si="129"/>
        <v/>
      </c>
      <c r="H839" s="210" t="str">
        <f t="shared" si="124"/>
        <v/>
      </c>
      <c r="I839" s="210" t="str">
        <f t="shared" si="125"/>
        <v/>
      </c>
      <c r="J839" s="210" t="str">
        <f t="shared" si="130"/>
        <v/>
      </c>
      <c r="K839" s="210" t="str">
        <f t="shared" si="126"/>
        <v/>
      </c>
    </row>
    <row r="840" spans="2:11">
      <c r="B840" s="194" t="str">
        <f t="shared" si="122"/>
        <v/>
      </c>
      <c r="C840" s="209" t="str">
        <f t="shared" si="123"/>
        <v/>
      </c>
      <c r="D840" s="195" t="str">
        <f t="shared" si="127"/>
        <v/>
      </c>
      <c r="E840" s="210" t="str">
        <f t="shared" si="121"/>
        <v/>
      </c>
      <c r="F840" s="210" t="str">
        <f t="shared" si="128"/>
        <v/>
      </c>
      <c r="G840" s="210" t="str">
        <f t="shared" si="129"/>
        <v/>
      </c>
      <c r="H840" s="210" t="str">
        <f t="shared" si="124"/>
        <v/>
      </c>
      <c r="I840" s="210" t="str">
        <f t="shared" si="125"/>
        <v/>
      </c>
      <c r="J840" s="210" t="str">
        <f t="shared" si="130"/>
        <v/>
      </c>
      <c r="K840" s="210" t="str">
        <f t="shared" si="126"/>
        <v/>
      </c>
    </row>
    <row r="841" spans="2:11">
      <c r="B841" s="194" t="str">
        <f t="shared" si="122"/>
        <v/>
      </c>
      <c r="C841" s="209" t="str">
        <f t="shared" si="123"/>
        <v/>
      </c>
      <c r="D841" s="195" t="str">
        <f t="shared" si="127"/>
        <v/>
      </c>
      <c r="E841" s="210" t="str">
        <f t="shared" si="121"/>
        <v/>
      </c>
      <c r="F841" s="210" t="str">
        <f t="shared" si="128"/>
        <v/>
      </c>
      <c r="G841" s="210" t="str">
        <f t="shared" si="129"/>
        <v/>
      </c>
      <c r="H841" s="210" t="str">
        <f t="shared" si="124"/>
        <v/>
      </c>
      <c r="I841" s="210" t="str">
        <f t="shared" si="125"/>
        <v/>
      </c>
      <c r="J841" s="210" t="str">
        <f t="shared" si="130"/>
        <v/>
      </c>
      <c r="K841" s="210" t="str">
        <f t="shared" si="126"/>
        <v/>
      </c>
    </row>
    <row r="842" spans="2:11">
      <c r="B842" s="194" t="str">
        <f t="shared" si="122"/>
        <v/>
      </c>
      <c r="C842" s="209" t="str">
        <f t="shared" si="123"/>
        <v/>
      </c>
      <c r="D842" s="195" t="str">
        <f t="shared" si="127"/>
        <v/>
      </c>
      <c r="E842" s="210" t="str">
        <f t="shared" si="121"/>
        <v/>
      </c>
      <c r="F842" s="210" t="str">
        <f t="shared" si="128"/>
        <v/>
      </c>
      <c r="G842" s="210" t="str">
        <f t="shared" si="129"/>
        <v/>
      </c>
      <c r="H842" s="210" t="str">
        <f t="shared" si="124"/>
        <v/>
      </c>
      <c r="I842" s="210" t="str">
        <f t="shared" si="125"/>
        <v/>
      </c>
      <c r="J842" s="210" t="str">
        <f t="shared" si="130"/>
        <v/>
      </c>
      <c r="K842" s="210" t="str">
        <f t="shared" si="126"/>
        <v/>
      </c>
    </row>
    <row r="843" spans="2:11">
      <c r="B843" s="194" t="str">
        <f t="shared" si="122"/>
        <v/>
      </c>
      <c r="C843" s="209" t="str">
        <f t="shared" si="123"/>
        <v/>
      </c>
      <c r="D843" s="195" t="str">
        <f t="shared" si="127"/>
        <v/>
      </c>
      <c r="E843" s="210" t="str">
        <f t="shared" si="121"/>
        <v/>
      </c>
      <c r="F843" s="210" t="str">
        <f t="shared" si="128"/>
        <v/>
      </c>
      <c r="G843" s="210" t="str">
        <f t="shared" si="129"/>
        <v/>
      </c>
      <c r="H843" s="210" t="str">
        <f t="shared" si="124"/>
        <v/>
      </c>
      <c r="I843" s="210" t="str">
        <f t="shared" si="125"/>
        <v/>
      </c>
      <c r="J843" s="210" t="str">
        <f t="shared" si="130"/>
        <v/>
      </c>
      <c r="K843" s="210" t="str">
        <f t="shared" si="126"/>
        <v/>
      </c>
    </row>
    <row r="844" spans="2:11">
      <c r="B844" s="194" t="str">
        <f t="shared" si="122"/>
        <v/>
      </c>
      <c r="C844" s="209" t="str">
        <f t="shared" si="123"/>
        <v/>
      </c>
      <c r="D844" s="195" t="str">
        <f t="shared" si="127"/>
        <v/>
      </c>
      <c r="E844" s="210" t="str">
        <f t="shared" si="121"/>
        <v/>
      </c>
      <c r="F844" s="210" t="str">
        <f t="shared" si="128"/>
        <v/>
      </c>
      <c r="G844" s="210" t="str">
        <f t="shared" si="129"/>
        <v/>
      </c>
      <c r="H844" s="210" t="str">
        <f t="shared" si="124"/>
        <v/>
      </c>
      <c r="I844" s="210" t="str">
        <f t="shared" si="125"/>
        <v/>
      </c>
      <c r="J844" s="210" t="str">
        <f t="shared" si="130"/>
        <v/>
      </c>
      <c r="K844" s="210" t="str">
        <f t="shared" si="126"/>
        <v/>
      </c>
    </row>
    <row r="845" spans="2:11">
      <c r="B845" s="194" t="str">
        <f t="shared" si="122"/>
        <v/>
      </c>
      <c r="C845" s="209" t="str">
        <f t="shared" si="123"/>
        <v/>
      </c>
      <c r="D845" s="195" t="str">
        <f t="shared" si="127"/>
        <v/>
      </c>
      <c r="E845" s="210" t="str">
        <f t="shared" si="121"/>
        <v/>
      </c>
      <c r="F845" s="210" t="str">
        <f t="shared" si="128"/>
        <v/>
      </c>
      <c r="G845" s="210" t="str">
        <f t="shared" si="129"/>
        <v/>
      </c>
      <c r="H845" s="210" t="str">
        <f t="shared" si="124"/>
        <v/>
      </c>
      <c r="I845" s="210" t="str">
        <f t="shared" si="125"/>
        <v/>
      </c>
      <c r="J845" s="210" t="str">
        <f t="shared" si="130"/>
        <v/>
      </c>
      <c r="K845" s="210" t="str">
        <f t="shared" si="126"/>
        <v/>
      </c>
    </row>
    <row r="846" spans="2:11">
      <c r="B846" s="194" t="str">
        <f t="shared" si="122"/>
        <v/>
      </c>
      <c r="C846" s="209" t="str">
        <f t="shared" si="123"/>
        <v/>
      </c>
      <c r="D846" s="195" t="str">
        <f t="shared" si="127"/>
        <v/>
      </c>
      <c r="E846" s="210" t="str">
        <f t="shared" si="121"/>
        <v/>
      </c>
      <c r="F846" s="210" t="str">
        <f t="shared" si="128"/>
        <v/>
      </c>
      <c r="G846" s="210" t="str">
        <f t="shared" si="129"/>
        <v/>
      </c>
      <c r="H846" s="210" t="str">
        <f t="shared" si="124"/>
        <v/>
      </c>
      <c r="I846" s="210" t="str">
        <f t="shared" si="125"/>
        <v/>
      </c>
      <c r="J846" s="210" t="str">
        <f t="shared" si="130"/>
        <v/>
      </c>
      <c r="K846" s="210" t="str">
        <f t="shared" si="126"/>
        <v/>
      </c>
    </row>
    <row r="847" spans="2:11">
      <c r="B847" s="194" t="str">
        <f t="shared" si="122"/>
        <v/>
      </c>
      <c r="C847" s="209" t="str">
        <f t="shared" si="123"/>
        <v/>
      </c>
      <c r="D847" s="195" t="str">
        <f t="shared" si="127"/>
        <v/>
      </c>
      <c r="E847" s="210" t="str">
        <f t="shared" si="121"/>
        <v/>
      </c>
      <c r="F847" s="210" t="str">
        <f t="shared" si="128"/>
        <v/>
      </c>
      <c r="G847" s="210" t="str">
        <f t="shared" si="129"/>
        <v/>
      </c>
      <c r="H847" s="210" t="str">
        <f t="shared" si="124"/>
        <v/>
      </c>
      <c r="I847" s="210" t="str">
        <f t="shared" si="125"/>
        <v/>
      </c>
      <c r="J847" s="210" t="str">
        <f t="shared" si="130"/>
        <v/>
      </c>
      <c r="K847" s="210" t="str">
        <f t="shared" si="126"/>
        <v/>
      </c>
    </row>
    <row r="848" spans="2:11">
      <c r="B848" s="194" t="str">
        <f t="shared" si="122"/>
        <v/>
      </c>
      <c r="C848" s="209" t="str">
        <f t="shared" si="123"/>
        <v/>
      </c>
      <c r="D848" s="195" t="str">
        <f t="shared" si="127"/>
        <v/>
      </c>
      <c r="E848" s="210" t="str">
        <f t="shared" si="121"/>
        <v/>
      </c>
      <c r="F848" s="210" t="str">
        <f t="shared" si="128"/>
        <v/>
      </c>
      <c r="G848" s="210" t="str">
        <f t="shared" si="129"/>
        <v/>
      </c>
      <c r="H848" s="210" t="str">
        <f t="shared" si="124"/>
        <v/>
      </c>
      <c r="I848" s="210" t="str">
        <f t="shared" si="125"/>
        <v/>
      </c>
      <c r="J848" s="210" t="str">
        <f t="shared" si="130"/>
        <v/>
      </c>
      <c r="K848" s="210" t="str">
        <f t="shared" si="126"/>
        <v/>
      </c>
    </row>
    <row r="849" spans="2:11">
      <c r="B849" s="194" t="str">
        <f t="shared" si="122"/>
        <v/>
      </c>
      <c r="C849" s="209" t="str">
        <f t="shared" si="123"/>
        <v/>
      </c>
      <c r="D849" s="195" t="str">
        <f t="shared" si="127"/>
        <v/>
      </c>
      <c r="E849" s="210" t="str">
        <f t="shared" si="121"/>
        <v/>
      </c>
      <c r="F849" s="210" t="str">
        <f t="shared" si="128"/>
        <v/>
      </c>
      <c r="G849" s="210" t="str">
        <f t="shared" si="129"/>
        <v/>
      </c>
      <c r="H849" s="210" t="str">
        <f t="shared" si="124"/>
        <v/>
      </c>
      <c r="I849" s="210" t="str">
        <f t="shared" si="125"/>
        <v/>
      </c>
      <c r="J849" s="210" t="str">
        <f t="shared" si="130"/>
        <v/>
      </c>
      <c r="K849" s="210" t="str">
        <f t="shared" si="126"/>
        <v/>
      </c>
    </row>
    <row r="850" spans="2:11">
      <c r="B850" s="194" t="str">
        <f t="shared" si="122"/>
        <v/>
      </c>
      <c r="C850" s="209" t="str">
        <f t="shared" si="123"/>
        <v/>
      </c>
      <c r="D850" s="195" t="str">
        <f t="shared" si="127"/>
        <v/>
      </c>
      <c r="E850" s="210" t="str">
        <f t="shared" si="121"/>
        <v/>
      </c>
      <c r="F850" s="210" t="str">
        <f t="shared" si="128"/>
        <v/>
      </c>
      <c r="G850" s="210" t="str">
        <f t="shared" si="129"/>
        <v/>
      </c>
      <c r="H850" s="210" t="str">
        <f t="shared" si="124"/>
        <v/>
      </c>
      <c r="I850" s="210" t="str">
        <f t="shared" si="125"/>
        <v/>
      </c>
      <c r="J850" s="210" t="str">
        <f t="shared" si="130"/>
        <v/>
      </c>
      <c r="K850" s="210" t="str">
        <f t="shared" si="126"/>
        <v/>
      </c>
    </row>
    <row r="851" spans="2:11">
      <c r="B851" s="194" t="str">
        <f t="shared" si="122"/>
        <v/>
      </c>
      <c r="C851" s="209" t="str">
        <f t="shared" si="123"/>
        <v/>
      </c>
      <c r="D851" s="195" t="str">
        <f t="shared" si="127"/>
        <v/>
      </c>
      <c r="E851" s="210" t="str">
        <f t="shared" si="121"/>
        <v/>
      </c>
      <c r="F851" s="210" t="str">
        <f t="shared" si="128"/>
        <v/>
      </c>
      <c r="G851" s="210" t="str">
        <f t="shared" si="129"/>
        <v/>
      </c>
      <c r="H851" s="210" t="str">
        <f t="shared" si="124"/>
        <v/>
      </c>
      <c r="I851" s="210" t="str">
        <f t="shared" si="125"/>
        <v/>
      </c>
      <c r="J851" s="210" t="str">
        <f t="shared" si="130"/>
        <v/>
      </c>
      <c r="K851" s="210" t="str">
        <f t="shared" si="126"/>
        <v/>
      </c>
    </row>
    <row r="852" spans="2:11">
      <c r="B852" s="194" t="str">
        <f t="shared" si="122"/>
        <v/>
      </c>
      <c r="C852" s="209" t="str">
        <f t="shared" si="123"/>
        <v/>
      </c>
      <c r="D852" s="195" t="str">
        <f t="shared" si="127"/>
        <v/>
      </c>
      <c r="E852" s="210" t="str">
        <f t="shared" si="121"/>
        <v/>
      </c>
      <c r="F852" s="210" t="str">
        <f t="shared" si="128"/>
        <v/>
      </c>
      <c r="G852" s="210" t="str">
        <f t="shared" si="129"/>
        <v/>
      </c>
      <c r="H852" s="210" t="str">
        <f t="shared" si="124"/>
        <v/>
      </c>
      <c r="I852" s="210" t="str">
        <f t="shared" si="125"/>
        <v/>
      </c>
      <c r="J852" s="210" t="str">
        <f t="shared" si="130"/>
        <v/>
      </c>
      <c r="K852" s="210" t="str">
        <f t="shared" si="126"/>
        <v/>
      </c>
    </row>
    <row r="853" spans="2:11">
      <c r="B853" s="194" t="str">
        <f t="shared" si="122"/>
        <v/>
      </c>
      <c r="C853" s="209" t="str">
        <f t="shared" si="123"/>
        <v/>
      </c>
      <c r="D853" s="195" t="str">
        <f t="shared" si="127"/>
        <v/>
      </c>
      <c r="E853" s="210" t="str">
        <f t="shared" si="121"/>
        <v/>
      </c>
      <c r="F853" s="210" t="str">
        <f t="shared" si="128"/>
        <v/>
      </c>
      <c r="G853" s="210" t="str">
        <f t="shared" si="129"/>
        <v/>
      </c>
      <c r="H853" s="210" t="str">
        <f t="shared" si="124"/>
        <v/>
      </c>
      <c r="I853" s="210" t="str">
        <f t="shared" si="125"/>
        <v/>
      </c>
      <c r="J853" s="210" t="str">
        <f t="shared" si="130"/>
        <v/>
      </c>
      <c r="K853" s="210" t="str">
        <f t="shared" si="126"/>
        <v/>
      </c>
    </row>
    <row r="854" spans="2:11">
      <c r="B854" s="194" t="str">
        <f t="shared" si="122"/>
        <v/>
      </c>
      <c r="C854" s="209" t="str">
        <f t="shared" si="123"/>
        <v/>
      </c>
      <c r="D854" s="195" t="str">
        <f t="shared" si="127"/>
        <v/>
      </c>
      <c r="E854" s="210" t="str">
        <f t="shared" si="121"/>
        <v/>
      </c>
      <c r="F854" s="210" t="str">
        <f t="shared" si="128"/>
        <v/>
      </c>
      <c r="G854" s="210" t="str">
        <f t="shared" si="129"/>
        <v/>
      </c>
      <c r="H854" s="210" t="str">
        <f t="shared" si="124"/>
        <v/>
      </c>
      <c r="I854" s="210" t="str">
        <f t="shared" si="125"/>
        <v/>
      </c>
      <c r="J854" s="210" t="str">
        <f t="shared" si="130"/>
        <v/>
      </c>
      <c r="K854" s="210" t="str">
        <f t="shared" si="126"/>
        <v/>
      </c>
    </row>
    <row r="855" spans="2:11">
      <c r="B855" s="194" t="str">
        <f t="shared" si="122"/>
        <v/>
      </c>
      <c r="C855" s="209" t="str">
        <f t="shared" si="123"/>
        <v/>
      </c>
      <c r="D855" s="195" t="str">
        <f t="shared" si="127"/>
        <v/>
      </c>
      <c r="E855" s="210" t="str">
        <f t="shared" si="121"/>
        <v/>
      </c>
      <c r="F855" s="210" t="str">
        <f t="shared" si="128"/>
        <v/>
      </c>
      <c r="G855" s="210" t="str">
        <f t="shared" si="129"/>
        <v/>
      </c>
      <c r="H855" s="210" t="str">
        <f t="shared" si="124"/>
        <v/>
      </c>
      <c r="I855" s="210" t="str">
        <f t="shared" si="125"/>
        <v/>
      </c>
      <c r="J855" s="210" t="str">
        <f t="shared" si="130"/>
        <v/>
      </c>
      <c r="K855" s="210" t="str">
        <f t="shared" si="126"/>
        <v/>
      </c>
    </row>
    <row r="856" spans="2:11">
      <c r="B856" s="194" t="str">
        <f t="shared" si="122"/>
        <v/>
      </c>
      <c r="C856" s="209" t="str">
        <f t="shared" si="123"/>
        <v/>
      </c>
      <c r="D856" s="195" t="str">
        <f t="shared" si="127"/>
        <v/>
      </c>
      <c r="E856" s="210" t="str">
        <f t="shared" si="121"/>
        <v/>
      </c>
      <c r="F856" s="210" t="str">
        <f t="shared" si="128"/>
        <v/>
      </c>
      <c r="G856" s="210" t="str">
        <f t="shared" si="129"/>
        <v/>
      </c>
      <c r="H856" s="210" t="str">
        <f t="shared" si="124"/>
        <v/>
      </c>
      <c r="I856" s="210" t="str">
        <f t="shared" si="125"/>
        <v/>
      </c>
      <c r="J856" s="210" t="str">
        <f t="shared" si="130"/>
        <v/>
      </c>
      <c r="K856" s="210" t="str">
        <f t="shared" si="126"/>
        <v/>
      </c>
    </row>
    <row r="857" spans="2:11">
      <c r="B857" s="194" t="str">
        <f t="shared" si="122"/>
        <v/>
      </c>
      <c r="C857" s="209" t="str">
        <f t="shared" si="123"/>
        <v/>
      </c>
      <c r="D857" s="195" t="str">
        <f t="shared" si="127"/>
        <v/>
      </c>
      <c r="E857" s="210" t="str">
        <f t="shared" si="121"/>
        <v/>
      </c>
      <c r="F857" s="210" t="str">
        <f t="shared" si="128"/>
        <v/>
      </c>
      <c r="G857" s="210" t="str">
        <f t="shared" si="129"/>
        <v/>
      </c>
      <c r="H857" s="210" t="str">
        <f t="shared" si="124"/>
        <v/>
      </c>
      <c r="I857" s="210" t="str">
        <f t="shared" si="125"/>
        <v/>
      </c>
      <c r="J857" s="210" t="str">
        <f t="shared" si="130"/>
        <v/>
      </c>
      <c r="K857" s="210" t="str">
        <f t="shared" si="126"/>
        <v/>
      </c>
    </row>
    <row r="858" spans="2:11">
      <c r="B858" s="194" t="str">
        <f t="shared" si="122"/>
        <v/>
      </c>
      <c r="C858" s="209" t="str">
        <f t="shared" si="123"/>
        <v/>
      </c>
      <c r="D858" s="195" t="str">
        <f t="shared" si="127"/>
        <v/>
      </c>
      <c r="E858" s="210" t="str">
        <f t="shared" si="121"/>
        <v/>
      </c>
      <c r="F858" s="210" t="str">
        <f t="shared" si="128"/>
        <v/>
      </c>
      <c r="G858" s="210" t="str">
        <f t="shared" si="129"/>
        <v/>
      </c>
      <c r="H858" s="210" t="str">
        <f t="shared" si="124"/>
        <v/>
      </c>
      <c r="I858" s="210" t="str">
        <f t="shared" si="125"/>
        <v/>
      </c>
      <c r="J858" s="210" t="str">
        <f t="shared" si="130"/>
        <v/>
      </c>
      <c r="K858" s="210" t="str">
        <f t="shared" si="126"/>
        <v/>
      </c>
    </row>
    <row r="859" spans="2:11">
      <c r="B859" s="194" t="str">
        <f t="shared" si="122"/>
        <v/>
      </c>
      <c r="C859" s="209" t="str">
        <f t="shared" si="123"/>
        <v/>
      </c>
      <c r="D859" s="195" t="str">
        <f t="shared" si="127"/>
        <v/>
      </c>
      <c r="E859" s="210" t="str">
        <f t="shared" si="121"/>
        <v/>
      </c>
      <c r="F859" s="210" t="str">
        <f t="shared" si="128"/>
        <v/>
      </c>
      <c r="G859" s="210" t="str">
        <f t="shared" si="129"/>
        <v/>
      </c>
      <c r="H859" s="210" t="str">
        <f t="shared" si="124"/>
        <v/>
      </c>
      <c r="I859" s="210" t="str">
        <f t="shared" si="125"/>
        <v/>
      </c>
      <c r="J859" s="210" t="str">
        <f t="shared" si="130"/>
        <v/>
      </c>
      <c r="K859" s="210" t="str">
        <f t="shared" si="126"/>
        <v/>
      </c>
    </row>
    <row r="860" spans="2:11">
      <c r="B860" s="194" t="str">
        <f t="shared" si="122"/>
        <v/>
      </c>
      <c r="C860" s="209" t="str">
        <f t="shared" si="123"/>
        <v/>
      </c>
      <c r="D860" s="195" t="str">
        <f t="shared" si="127"/>
        <v/>
      </c>
      <c r="E860" s="210" t="str">
        <f t="shared" si="121"/>
        <v/>
      </c>
      <c r="F860" s="210" t="str">
        <f t="shared" si="128"/>
        <v/>
      </c>
      <c r="G860" s="210" t="str">
        <f t="shared" si="129"/>
        <v/>
      </c>
      <c r="H860" s="210" t="str">
        <f t="shared" si="124"/>
        <v/>
      </c>
      <c r="I860" s="210" t="str">
        <f t="shared" si="125"/>
        <v/>
      </c>
      <c r="J860" s="210" t="str">
        <f t="shared" si="130"/>
        <v/>
      </c>
      <c r="K860" s="210" t="str">
        <f t="shared" si="126"/>
        <v/>
      </c>
    </row>
    <row r="861" spans="2:11">
      <c r="B861" s="194" t="str">
        <f t="shared" si="122"/>
        <v/>
      </c>
      <c r="C861" s="209" t="str">
        <f t="shared" si="123"/>
        <v/>
      </c>
      <c r="D861" s="195" t="str">
        <f t="shared" si="127"/>
        <v/>
      </c>
      <c r="E861" s="210" t="str">
        <f t="shared" si="121"/>
        <v/>
      </c>
      <c r="F861" s="210" t="str">
        <f t="shared" si="128"/>
        <v/>
      </c>
      <c r="G861" s="210" t="str">
        <f t="shared" si="129"/>
        <v/>
      </c>
      <c r="H861" s="210" t="str">
        <f t="shared" si="124"/>
        <v/>
      </c>
      <c r="I861" s="210" t="str">
        <f t="shared" si="125"/>
        <v/>
      </c>
      <c r="J861" s="210" t="str">
        <f t="shared" si="130"/>
        <v/>
      </c>
      <c r="K861" s="210" t="str">
        <f t="shared" si="126"/>
        <v/>
      </c>
    </row>
    <row r="862" spans="2:11">
      <c r="B862" s="194" t="str">
        <f t="shared" si="122"/>
        <v/>
      </c>
      <c r="C862" s="209" t="str">
        <f t="shared" si="123"/>
        <v/>
      </c>
      <c r="D862" s="195" t="str">
        <f t="shared" si="127"/>
        <v/>
      </c>
      <c r="E862" s="210" t="str">
        <f t="shared" si="121"/>
        <v/>
      </c>
      <c r="F862" s="210" t="str">
        <f t="shared" si="128"/>
        <v/>
      </c>
      <c r="G862" s="210" t="str">
        <f t="shared" si="129"/>
        <v/>
      </c>
      <c r="H862" s="210" t="str">
        <f t="shared" si="124"/>
        <v/>
      </c>
      <c r="I862" s="210" t="str">
        <f t="shared" si="125"/>
        <v/>
      </c>
      <c r="J862" s="210" t="str">
        <f t="shared" si="130"/>
        <v/>
      </c>
      <c r="K862" s="210" t="str">
        <f t="shared" si="126"/>
        <v/>
      </c>
    </row>
    <row r="863" spans="2:11">
      <c r="B863" s="194" t="str">
        <f t="shared" si="122"/>
        <v/>
      </c>
      <c r="C863" s="209" t="str">
        <f t="shared" si="123"/>
        <v/>
      </c>
      <c r="D863" s="195" t="str">
        <f t="shared" si="127"/>
        <v/>
      </c>
      <c r="E863" s="210" t="str">
        <f t="shared" ref="E863:E926" si="131">IF(D863&lt;&gt;"",F863+H863,"")</f>
        <v/>
      </c>
      <c r="F863" s="210" t="str">
        <f t="shared" si="128"/>
        <v/>
      </c>
      <c r="G863" s="210" t="str">
        <f t="shared" si="129"/>
        <v/>
      </c>
      <c r="H863" s="210" t="str">
        <f t="shared" si="124"/>
        <v/>
      </c>
      <c r="I863" s="210" t="str">
        <f t="shared" si="125"/>
        <v/>
      </c>
      <c r="J863" s="210" t="str">
        <f t="shared" si="130"/>
        <v/>
      </c>
      <c r="K863" s="210" t="str">
        <f t="shared" si="126"/>
        <v/>
      </c>
    </row>
    <row r="864" spans="2:11">
      <c r="B864" s="194" t="str">
        <f t="shared" ref="B864:B927" si="132">IF(AND(D864&lt;&gt;"",OR($B$18=2,$B$18=3),B863&lt;$E$21),"D",D864)</f>
        <v/>
      </c>
      <c r="C864" s="209" t="str">
        <f t="shared" ref="C864:C927" si="133">IF(D864&lt;&gt;"",DATE(YEAR(C863),MONTH(C863)+1,DAY(C863)),"")</f>
        <v/>
      </c>
      <c r="D864" s="195" t="str">
        <f t="shared" si="127"/>
        <v/>
      </c>
      <c r="E864" s="210" t="str">
        <f t="shared" si="131"/>
        <v/>
      </c>
      <c r="F864" s="210" t="str">
        <f t="shared" si="128"/>
        <v/>
      </c>
      <c r="G864" s="210" t="str">
        <f t="shared" si="129"/>
        <v/>
      </c>
      <c r="H864" s="210" t="str">
        <f t="shared" ref="H864:H927" si="134">IF(D864&lt;&gt;"",$E$7*$E$13/100/12,"")</f>
        <v/>
      </c>
      <c r="I864" s="210" t="str">
        <f t="shared" ref="I864:I927" si="135">IF(AND(D864&lt;&gt;"",B864=D864),F864-G864,IF(AND(D864&lt;&gt;"",B864="D"),0,""))</f>
        <v/>
      </c>
      <c r="J864" s="210" t="str">
        <f t="shared" si="130"/>
        <v/>
      </c>
      <c r="K864" s="210" t="str">
        <f t="shared" ref="K864:K927" si="136">IF(D864&lt;&gt;"",K863+G864,"")</f>
        <v/>
      </c>
    </row>
    <row r="865" spans="2:11">
      <c r="B865" s="194" t="str">
        <f t="shared" si="132"/>
        <v/>
      </c>
      <c r="C865" s="209" t="str">
        <f t="shared" si="133"/>
        <v/>
      </c>
      <c r="D865" s="195" t="str">
        <f t="shared" ref="D865:D928" si="137">IF(AND(D864&gt;0,D864&lt;$E$9),D864+1,"")</f>
        <v/>
      </c>
      <c r="E865" s="210" t="str">
        <f t="shared" si="131"/>
        <v/>
      </c>
      <c r="F865" s="210" t="str">
        <f t="shared" ref="F865:F928" si="138">IF(AND(D865&lt;&gt;"",B865=D865,$B$18=1),($E$7*$E$11/100)/(12*(1-POWER(1+(($E$11/100)/12),-$E$9))),IF(AND(D865&lt;&gt;"",B865=D865,$B$18=2),($E$7*$E$11/100)/(12*(1-POWER(1+(($E$11/100)/12),-$E$9+$E$21))),IF(AND(D865&lt;&gt;"",B865="D",$B$18=2),G865,IF(AND(D865&lt;&gt;"",B865="D",$B$18=3),0,IF(AND(D865&lt;&gt;"",B865=D865,B864="D",$B$18=3),(J864*$E$11/100)/(12*(1-POWER(1+(($E$11/100)/12),-$E$9+$E$21))),IF(AND(D865&lt;&gt;"",B865=D865,B864&lt;&gt;"D",$B$18=3),F864,""))))))</f>
        <v/>
      </c>
      <c r="G865" s="210" t="str">
        <f t="shared" ref="G865:G928" si="139">IF(D865&lt;&gt;"",J864*$E$11/100/12,"")</f>
        <v/>
      </c>
      <c r="H865" s="210" t="str">
        <f t="shared" si="134"/>
        <v/>
      </c>
      <c r="I865" s="210" t="str">
        <f t="shared" si="135"/>
        <v/>
      </c>
      <c r="J865" s="210" t="str">
        <f t="shared" ref="J865:J928" si="140">IF(OR(AND(D865&lt;&gt;"",B865=D865),AND(D865&lt;&gt;"",B865="D",$B$18=2)),J864-F865+G865,IF(AND(D865&lt;&gt;"",B865="D",$B$18=3),J864+G865,""))</f>
        <v/>
      </c>
      <c r="K865" s="210" t="str">
        <f t="shared" si="136"/>
        <v/>
      </c>
    </row>
    <row r="866" spans="2:11">
      <c r="B866" s="194" t="str">
        <f t="shared" si="132"/>
        <v/>
      </c>
      <c r="C866" s="209" t="str">
        <f t="shared" si="133"/>
        <v/>
      </c>
      <c r="D866" s="195" t="str">
        <f t="shared" si="137"/>
        <v/>
      </c>
      <c r="E866" s="210" t="str">
        <f t="shared" si="131"/>
        <v/>
      </c>
      <c r="F866" s="210" t="str">
        <f t="shared" si="138"/>
        <v/>
      </c>
      <c r="G866" s="210" t="str">
        <f t="shared" si="139"/>
        <v/>
      </c>
      <c r="H866" s="210" t="str">
        <f t="shared" si="134"/>
        <v/>
      </c>
      <c r="I866" s="210" t="str">
        <f t="shared" si="135"/>
        <v/>
      </c>
      <c r="J866" s="210" t="str">
        <f t="shared" si="140"/>
        <v/>
      </c>
      <c r="K866" s="210" t="str">
        <f t="shared" si="136"/>
        <v/>
      </c>
    </row>
    <row r="867" spans="2:11">
      <c r="B867" s="194" t="str">
        <f t="shared" si="132"/>
        <v/>
      </c>
      <c r="C867" s="209" t="str">
        <f t="shared" si="133"/>
        <v/>
      </c>
      <c r="D867" s="195" t="str">
        <f t="shared" si="137"/>
        <v/>
      </c>
      <c r="E867" s="210" t="str">
        <f t="shared" si="131"/>
        <v/>
      </c>
      <c r="F867" s="210" t="str">
        <f t="shared" si="138"/>
        <v/>
      </c>
      <c r="G867" s="210" t="str">
        <f t="shared" si="139"/>
        <v/>
      </c>
      <c r="H867" s="210" t="str">
        <f t="shared" si="134"/>
        <v/>
      </c>
      <c r="I867" s="210" t="str">
        <f t="shared" si="135"/>
        <v/>
      </c>
      <c r="J867" s="210" t="str">
        <f t="shared" si="140"/>
        <v/>
      </c>
      <c r="K867" s="210" t="str">
        <f t="shared" si="136"/>
        <v/>
      </c>
    </row>
    <row r="868" spans="2:11">
      <c r="B868" s="194" t="str">
        <f t="shared" si="132"/>
        <v/>
      </c>
      <c r="C868" s="209" t="str">
        <f t="shared" si="133"/>
        <v/>
      </c>
      <c r="D868" s="195" t="str">
        <f t="shared" si="137"/>
        <v/>
      </c>
      <c r="E868" s="210" t="str">
        <f t="shared" si="131"/>
        <v/>
      </c>
      <c r="F868" s="210" t="str">
        <f t="shared" si="138"/>
        <v/>
      </c>
      <c r="G868" s="210" t="str">
        <f t="shared" si="139"/>
        <v/>
      </c>
      <c r="H868" s="210" t="str">
        <f t="shared" si="134"/>
        <v/>
      </c>
      <c r="I868" s="210" t="str">
        <f t="shared" si="135"/>
        <v/>
      </c>
      <c r="J868" s="210" t="str">
        <f t="shared" si="140"/>
        <v/>
      </c>
      <c r="K868" s="210" t="str">
        <f t="shared" si="136"/>
        <v/>
      </c>
    </row>
    <row r="869" spans="2:11">
      <c r="B869" s="194" t="str">
        <f t="shared" si="132"/>
        <v/>
      </c>
      <c r="C869" s="209" t="str">
        <f t="shared" si="133"/>
        <v/>
      </c>
      <c r="D869" s="195" t="str">
        <f t="shared" si="137"/>
        <v/>
      </c>
      <c r="E869" s="210" t="str">
        <f t="shared" si="131"/>
        <v/>
      </c>
      <c r="F869" s="210" t="str">
        <f t="shared" si="138"/>
        <v/>
      </c>
      <c r="G869" s="210" t="str">
        <f t="shared" si="139"/>
        <v/>
      </c>
      <c r="H869" s="210" t="str">
        <f t="shared" si="134"/>
        <v/>
      </c>
      <c r="I869" s="210" t="str">
        <f t="shared" si="135"/>
        <v/>
      </c>
      <c r="J869" s="210" t="str">
        <f t="shared" si="140"/>
        <v/>
      </c>
      <c r="K869" s="210" t="str">
        <f t="shared" si="136"/>
        <v/>
      </c>
    </row>
    <row r="870" spans="2:11">
      <c r="B870" s="194" t="str">
        <f t="shared" si="132"/>
        <v/>
      </c>
      <c r="C870" s="209" t="str">
        <f t="shared" si="133"/>
        <v/>
      </c>
      <c r="D870" s="195" t="str">
        <f t="shared" si="137"/>
        <v/>
      </c>
      <c r="E870" s="210" t="str">
        <f t="shared" si="131"/>
        <v/>
      </c>
      <c r="F870" s="210" t="str">
        <f t="shared" si="138"/>
        <v/>
      </c>
      <c r="G870" s="210" t="str">
        <f t="shared" si="139"/>
        <v/>
      </c>
      <c r="H870" s="210" t="str">
        <f t="shared" si="134"/>
        <v/>
      </c>
      <c r="I870" s="210" t="str">
        <f t="shared" si="135"/>
        <v/>
      </c>
      <c r="J870" s="210" t="str">
        <f t="shared" si="140"/>
        <v/>
      </c>
      <c r="K870" s="210" t="str">
        <f t="shared" si="136"/>
        <v/>
      </c>
    </row>
    <row r="871" spans="2:11">
      <c r="B871" s="194" t="str">
        <f t="shared" si="132"/>
        <v/>
      </c>
      <c r="C871" s="209" t="str">
        <f t="shared" si="133"/>
        <v/>
      </c>
      <c r="D871" s="195" t="str">
        <f t="shared" si="137"/>
        <v/>
      </c>
      <c r="E871" s="210" t="str">
        <f t="shared" si="131"/>
        <v/>
      </c>
      <c r="F871" s="210" t="str">
        <f t="shared" si="138"/>
        <v/>
      </c>
      <c r="G871" s="210" t="str">
        <f t="shared" si="139"/>
        <v/>
      </c>
      <c r="H871" s="210" t="str">
        <f t="shared" si="134"/>
        <v/>
      </c>
      <c r="I871" s="210" t="str">
        <f t="shared" si="135"/>
        <v/>
      </c>
      <c r="J871" s="210" t="str">
        <f t="shared" si="140"/>
        <v/>
      </c>
      <c r="K871" s="210" t="str">
        <f t="shared" si="136"/>
        <v/>
      </c>
    </row>
    <row r="872" spans="2:11">
      <c r="B872" s="194" t="str">
        <f t="shared" si="132"/>
        <v/>
      </c>
      <c r="C872" s="209" t="str">
        <f t="shared" si="133"/>
        <v/>
      </c>
      <c r="D872" s="195" t="str">
        <f t="shared" si="137"/>
        <v/>
      </c>
      <c r="E872" s="210" t="str">
        <f t="shared" si="131"/>
        <v/>
      </c>
      <c r="F872" s="210" t="str">
        <f t="shared" si="138"/>
        <v/>
      </c>
      <c r="G872" s="210" t="str">
        <f t="shared" si="139"/>
        <v/>
      </c>
      <c r="H872" s="210" t="str">
        <f t="shared" si="134"/>
        <v/>
      </c>
      <c r="I872" s="210" t="str">
        <f t="shared" si="135"/>
        <v/>
      </c>
      <c r="J872" s="210" t="str">
        <f t="shared" si="140"/>
        <v/>
      </c>
      <c r="K872" s="210" t="str">
        <f t="shared" si="136"/>
        <v/>
      </c>
    </row>
    <row r="873" spans="2:11">
      <c r="B873" s="194" t="str">
        <f t="shared" si="132"/>
        <v/>
      </c>
      <c r="C873" s="209" t="str">
        <f t="shared" si="133"/>
        <v/>
      </c>
      <c r="D873" s="195" t="str">
        <f t="shared" si="137"/>
        <v/>
      </c>
      <c r="E873" s="210" t="str">
        <f t="shared" si="131"/>
        <v/>
      </c>
      <c r="F873" s="210" t="str">
        <f t="shared" si="138"/>
        <v/>
      </c>
      <c r="G873" s="210" t="str">
        <f t="shared" si="139"/>
        <v/>
      </c>
      <c r="H873" s="210" t="str">
        <f t="shared" si="134"/>
        <v/>
      </c>
      <c r="I873" s="210" t="str">
        <f t="shared" si="135"/>
        <v/>
      </c>
      <c r="J873" s="210" t="str">
        <f t="shared" si="140"/>
        <v/>
      </c>
      <c r="K873" s="210" t="str">
        <f t="shared" si="136"/>
        <v/>
      </c>
    </row>
    <row r="874" spans="2:11">
      <c r="B874" s="194" t="str">
        <f t="shared" si="132"/>
        <v/>
      </c>
      <c r="C874" s="209" t="str">
        <f t="shared" si="133"/>
        <v/>
      </c>
      <c r="D874" s="195" t="str">
        <f t="shared" si="137"/>
        <v/>
      </c>
      <c r="E874" s="210" t="str">
        <f t="shared" si="131"/>
        <v/>
      </c>
      <c r="F874" s="210" t="str">
        <f t="shared" si="138"/>
        <v/>
      </c>
      <c r="G874" s="210" t="str">
        <f t="shared" si="139"/>
        <v/>
      </c>
      <c r="H874" s="210" t="str">
        <f t="shared" si="134"/>
        <v/>
      </c>
      <c r="I874" s="210" t="str">
        <f t="shared" si="135"/>
        <v/>
      </c>
      <c r="J874" s="210" t="str">
        <f t="shared" si="140"/>
        <v/>
      </c>
      <c r="K874" s="210" t="str">
        <f t="shared" si="136"/>
        <v/>
      </c>
    </row>
    <row r="875" spans="2:11">
      <c r="B875" s="194" t="str">
        <f t="shared" si="132"/>
        <v/>
      </c>
      <c r="C875" s="209" t="str">
        <f t="shared" si="133"/>
        <v/>
      </c>
      <c r="D875" s="195" t="str">
        <f t="shared" si="137"/>
        <v/>
      </c>
      <c r="E875" s="210" t="str">
        <f t="shared" si="131"/>
        <v/>
      </c>
      <c r="F875" s="210" t="str">
        <f t="shared" si="138"/>
        <v/>
      </c>
      <c r="G875" s="210" t="str">
        <f t="shared" si="139"/>
        <v/>
      </c>
      <c r="H875" s="210" t="str">
        <f t="shared" si="134"/>
        <v/>
      </c>
      <c r="I875" s="210" t="str">
        <f t="shared" si="135"/>
        <v/>
      </c>
      <c r="J875" s="210" t="str">
        <f t="shared" si="140"/>
        <v/>
      </c>
      <c r="K875" s="210" t="str">
        <f t="shared" si="136"/>
        <v/>
      </c>
    </row>
    <row r="876" spans="2:11">
      <c r="B876" s="194" t="str">
        <f t="shared" si="132"/>
        <v/>
      </c>
      <c r="C876" s="209" t="str">
        <f t="shared" si="133"/>
        <v/>
      </c>
      <c r="D876" s="195" t="str">
        <f t="shared" si="137"/>
        <v/>
      </c>
      <c r="E876" s="210" t="str">
        <f t="shared" si="131"/>
        <v/>
      </c>
      <c r="F876" s="210" t="str">
        <f t="shared" si="138"/>
        <v/>
      </c>
      <c r="G876" s="210" t="str">
        <f t="shared" si="139"/>
        <v/>
      </c>
      <c r="H876" s="210" t="str">
        <f t="shared" si="134"/>
        <v/>
      </c>
      <c r="I876" s="210" t="str">
        <f t="shared" si="135"/>
        <v/>
      </c>
      <c r="J876" s="210" t="str">
        <f t="shared" si="140"/>
        <v/>
      </c>
      <c r="K876" s="210" t="str">
        <f t="shared" si="136"/>
        <v/>
      </c>
    </row>
    <row r="877" spans="2:11">
      <c r="B877" s="194" t="str">
        <f t="shared" si="132"/>
        <v/>
      </c>
      <c r="C877" s="209" t="str">
        <f t="shared" si="133"/>
        <v/>
      </c>
      <c r="D877" s="195" t="str">
        <f t="shared" si="137"/>
        <v/>
      </c>
      <c r="E877" s="210" t="str">
        <f t="shared" si="131"/>
        <v/>
      </c>
      <c r="F877" s="210" t="str">
        <f t="shared" si="138"/>
        <v/>
      </c>
      <c r="G877" s="210" t="str">
        <f t="shared" si="139"/>
        <v/>
      </c>
      <c r="H877" s="210" t="str">
        <f t="shared" si="134"/>
        <v/>
      </c>
      <c r="I877" s="210" t="str">
        <f t="shared" si="135"/>
        <v/>
      </c>
      <c r="J877" s="210" t="str">
        <f t="shared" si="140"/>
        <v/>
      </c>
      <c r="K877" s="210" t="str">
        <f t="shared" si="136"/>
        <v/>
      </c>
    </row>
    <row r="878" spans="2:11">
      <c r="B878" s="194" t="str">
        <f t="shared" si="132"/>
        <v/>
      </c>
      <c r="C878" s="209" t="str">
        <f t="shared" si="133"/>
        <v/>
      </c>
      <c r="D878" s="195" t="str">
        <f t="shared" si="137"/>
        <v/>
      </c>
      <c r="E878" s="210" t="str">
        <f t="shared" si="131"/>
        <v/>
      </c>
      <c r="F878" s="210" t="str">
        <f t="shared" si="138"/>
        <v/>
      </c>
      <c r="G878" s="210" t="str">
        <f t="shared" si="139"/>
        <v/>
      </c>
      <c r="H878" s="210" t="str">
        <f t="shared" si="134"/>
        <v/>
      </c>
      <c r="I878" s="210" t="str">
        <f t="shared" si="135"/>
        <v/>
      </c>
      <c r="J878" s="210" t="str">
        <f t="shared" si="140"/>
        <v/>
      </c>
      <c r="K878" s="210" t="str">
        <f t="shared" si="136"/>
        <v/>
      </c>
    </row>
    <row r="879" spans="2:11">
      <c r="B879" s="194" t="str">
        <f t="shared" si="132"/>
        <v/>
      </c>
      <c r="C879" s="209" t="str">
        <f t="shared" si="133"/>
        <v/>
      </c>
      <c r="D879" s="195" t="str">
        <f t="shared" si="137"/>
        <v/>
      </c>
      <c r="E879" s="210" t="str">
        <f t="shared" si="131"/>
        <v/>
      </c>
      <c r="F879" s="210" t="str">
        <f t="shared" si="138"/>
        <v/>
      </c>
      <c r="G879" s="210" t="str">
        <f t="shared" si="139"/>
        <v/>
      </c>
      <c r="H879" s="210" t="str">
        <f t="shared" si="134"/>
        <v/>
      </c>
      <c r="I879" s="210" t="str">
        <f t="shared" si="135"/>
        <v/>
      </c>
      <c r="J879" s="210" t="str">
        <f t="shared" si="140"/>
        <v/>
      </c>
      <c r="K879" s="210" t="str">
        <f t="shared" si="136"/>
        <v/>
      </c>
    </row>
    <row r="880" spans="2:11">
      <c r="B880" s="194" t="str">
        <f t="shared" si="132"/>
        <v/>
      </c>
      <c r="C880" s="209" t="str">
        <f t="shared" si="133"/>
        <v/>
      </c>
      <c r="D880" s="195" t="str">
        <f t="shared" si="137"/>
        <v/>
      </c>
      <c r="E880" s="210" t="str">
        <f t="shared" si="131"/>
        <v/>
      </c>
      <c r="F880" s="210" t="str">
        <f t="shared" si="138"/>
        <v/>
      </c>
      <c r="G880" s="210" t="str">
        <f t="shared" si="139"/>
        <v/>
      </c>
      <c r="H880" s="210" t="str">
        <f t="shared" si="134"/>
        <v/>
      </c>
      <c r="I880" s="210" t="str">
        <f t="shared" si="135"/>
        <v/>
      </c>
      <c r="J880" s="210" t="str">
        <f t="shared" si="140"/>
        <v/>
      </c>
      <c r="K880" s="210" t="str">
        <f t="shared" si="136"/>
        <v/>
      </c>
    </row>
    <row r="881" spans="2:11">
      <c r="B881" s="194" t="str">
        <f t="shared" si="132"/>
        <v/>
      </c>
      <c r="C881" s="209" t="str">
        <f t="shared" si="133"/>
        <v/>
      </c>
      <c r="D881" s="195" t="str">
        <f t="shared" si="137"/>
        <v/>
      </c>
      <c r="E881" s="210" t="str">
        <f t="shared" si="131"/>
        <v/>
      </c>
      <c r="F881" s="210" t="str">
        <f t="shared" si="138"/>
        <v/>
      </c>
      <c r="G881" s="210" t="str">
        <f t="shared" si="139"/>
        <v/>
      </c>
      <c r="H881" s="210" t="str">
        <f t="shared" si="134"/>
        <v/>
      </c>
      <c r="I881" s="210" t="str">
        <f t="shared" si="135"/>
        <v/>
      </c>
      <c r="J881" s="210" t="str">
        <f t="shared" si="140"/>
        <v/>
      </c>
      <c r="K881" s="210" t="str">
        <f t="shared" si="136"/>
        <v/>
      </c>
    </row>
    <row r="882" spans="2:11">
      <c r="B882" s="194" t="str">
        <f t="shared" si="132"/>
        <v/>
      </c>
      <c r="C882" s="209" t="str">
        <f t="shared" si="133"/>
        <v/>
      </c>
      <c r="D882" s="195" t="str">
        <f t="shared" si="137"/>
        <v/>
      </c>
      <c r="E882" s="210" t="str">
        <f t="shared" si="131"/>
        <v/>
      </c>
      <c r="F882" s="210" t="str">
        <f t="shared" si="138"/>
        <v/>
      </c>
      <c r="G882" s="210" t="str">
        <f t="shared" si="139"/>
        <v/>
      </c>
      <c r="H882" s="210" t="str">
        <f t="shared" si="134"/>
        <v/>
      </c>
      <c r="I882" s="210" t="str">
        <f t="shared" si="135"/>
        <v/>
      </c>
      <c r="J882" s="210" t="str">
        <f t="shared" si="140"/>
        <v/>
      </c>
      <c r="K882" s="210" t="str">
        <f t="shared" si="136"/>
        <v/>
      </c>
    </row>
    <row r="883" spans="2:11">
      <c r="B883" s="194" t="str">
        <f t="shared" si="132"/>
        <v/>
      </c>
      <c r="C883" s="209" t="str">
        <f t="shared" si="133"/>
        <v/>
      </c>
      <c r="D883" s="195" t="str">
        <f t="shared" si="137"/>
        <v/>
      </c>
      <c r="E883" s="210" t="str">
        <f t="shared" si="131"/>
        <v/>
      </c>
      <c r="F883" s="210" t="str">
        <f t="shared" si="138"/>
        <v/>
      </c>
      <c r="G883" s="210" t="str">
        <f t="shared" si="139"/>
        <v/>
      </c>
      <c r="H883" s="210" t="str">
        <f t="shared" si="134"/>
        <v/>
      </c>
      <c r="I883" s="210" t="str">
        <f t="shared" si="135"/>
        <v/>
      </c>
      <c r="J883" s="210" t="str">
        <f t="shared" si="140"/>
        <v/>
      </c>
      <c r="K883" s="210" t="str">
        <f t="shared" si="136"/>
        <v/>
      </c>
    </row>
    <row r="884" spans="2:11">
      <c r="B884" s="194" t="str">
        <f t="shared" si="132"/>
        <v/>
      </c>
      <c r="C884" s="209" t="str">
        <f t="shared" si="133"/>
        <v/>
      </c>
      <c r="D884" s="195" t="str">
        <f t="shared" si="137"/>
        <v/>
      </c>
      <c r="E884" s="210" t="str">
        <f t="shared" si="131"/>
        <v/>
      </c>
      <c r="F884" s="210" t="str">
        <f t="shared" si="138"/>
        <v/>
      </c>
      <c r="G884" s="210" t="str">
        <f t="shared" si="139"/>
        <v/>
      </c>
      <c r="H884" s="210" t="str">
        <f t="shared" si="134"/>
        <v/>
      </c>
      <c r="I884" s="210" t="str">
        <f t="shared" si="135"/>
        <v/>
      </c>
      <c r="J884" s="210" t="str">
        <f t="shared" si="140"/>
        <v/>
      </c>
      <c r="K884" s="210" t="str">
        <f t="shared" si="136"/>
        <v/>
      </c>
    </row>
    <row r="885" spans="2:11">
      <c r="B885" s="194" t="str">
        <f t="shared" si="132"/>
        <v/>
      </c>
      <c r="C885" s="209" t="str">
        <f t="shared" si="133"/>
        <v/>
      </c>
      <c r="D885" s="195" t="str">
        <f t="shared" si="137"/>
        <v/>
      </c>
      <c r="E885" s="210" t="str">
        <f t="shared" si="131"/>
        <v/>
      </c>
      <c r="F885" s="210" t="str">
        <f t="shared" si="138"/>
        <v/>
      </c>
      <c r="G885" s="210" t="str">
        <f t="shared" si="139"/>
        <v/>
      </c>
      <c r="H885" s="210" t="str">
        <f t="shared" si="134"/>
        <v/>
      </c>
      <c r="I885" s="210" t="str">
        <f t="shared" si="135"/>
        <v/>
      </c>
      <c r="J885" s="210" t="str">
        <f t="shared" si="140"/>
        <v/>
      </c>
      <c r="K885" s="210" t="str">
        <f t="shared" si="136"/>
        <v/>
      </c>
    </row>
    <row r="886" spans="2:11">
      <c r="B886" s="194" t="str">
        <f t="shared" si="132"/>
        <v/>
      </c>
      <c r="C886" s="209" t="str">
        <f t="shared" si="133"/>
        <v/>
      </c>
      <c r="D886" s="195" t="str">
        <f t="shared" si="137"/>
        <v/>
      </c>
      <c r="E886" s="210" t="str">
        <f t="shared" si="131"/>
        <v/>
      </c>
      <c r="F886" s="210" t="str">
        <f t="shared" si="138"/>
        <v/>
      </c>
      <c r="G886" s="210" t="str">
        <f t="shared" si="139"/>
        <v/>
      </c>
      <c r="H886" s="210" t="str">
        <f t="shared" si="134"/>
        <v/>
      </c>
      <c r="I886" s="210" t="str">
        <f t="shared" si="135"/>
        <v/>
      </c>
      <c r="J886" s="210" t="str">
        <f t="shared" si="140"/>
        <v/>
      </c>
      <c r="K886" s="210" t="str">
        <f t="shared" si="136"/>
        <v/>
      </c>
    </row>
    <row r="887" spans="2:11">
      <c r="B887" s="194" t="str">
        <f t="shared" si="132"/>
        <v/>
      </c>
      <c r="C887" s="209" t="str">
        <f t="shared" si="133"/>
        <v/>
      </c>
      <c r="D887" s="195" t="str">
        <f t="shared" si="137"/>
        <v/>
      </c>
      <c r="E887" s="210" t="str">
        <f t="shared" si="131"/>
        <v/>
      </c>
      <c r="F887" s="210" t="str">
        <f t="shared" si="138"/>
        <v/>
      </c>
      <c r="G887" s="210" t="str">
        <f t="shared" si="139"/>
        <v/>
      </c>
      <c r="H887" s="210" t="str">
        <f t="shared" si="134"/>
        <v/>
      </c>
      <c r="I887" s="210" t="str">
        <f t="shared" si="135"/>
        <v/>
      </c>
      <c r="J887" s="210" t="str">
        <f t="shared" si="140"/>
        <v/>
      </c>
      <c r="K887" s="210" t="str">
        <f t="shared" si="136"/>
        <v/>
      </c>
    </row>
    <row r="888" spans="2:11">
      <c r="B888" s="194" t="str">
        <f t="shared" si="132"/>
        <v/>
      </c>
      <c r="C888" s="209" t="str">
        <f t="shared" si="133"/>
        <v/>
      </c>
      <c r="D888" s="195" t="str">
        <f t="shared" si="137"/>
        <v/>
      </c>
      <c r="E888" s="210" t="str">
        <f t="shared" si="131"/>
        <v/>
      </c>
      <c r="F888" s="210" t="str">
        <f t="shared" si="138"/>
        <v/>
      </c>
      <c r="G888" s="210" t="str">
        <f t="shared" si="139"/>
        <v/>
      </c>
      <c r="H888" s="210" t="str">
        <f t="shared" si="134"/>
        <v/>
      </c>
      <c r="I888" s="210" t="str">
        <f t="shared" si="135"/>
        <v/>
      </c>
      <c r="J888" s="210" t="str">
        <f t="shared" si="140"/>
        <v/>
      </c>
      <c r="K888" s="210" t="str">
        <f t="shared" si="136"/>
        <v/>
      </c>
    </row>
    <row r="889" spans="2:11">
      <c r="B889" s="194" t="str">
        <f t="shared" si="132"/>
        <v/>
      </c>
      <c r="C889" s="209" t="str">
        <f t="shared" si="133"/>
        <v/>
      </c>
      <c r="D889" s="195" t="str">
        <f t="shared" si="137"/>
        <v/>
      </c>
      <c r="E889" s="210" t="str">
        <f t="shared" si="131"/>
        <v/>
      </c>
      <c r="F889" s="210" t="str">
        <f t="shared" si="138"/>
        <v/>
      </c>
      <c r="G889" s="210" t="str">
        <f t="shared" si="139"/>
        <v/>
      </c>
      <c r="H889" s="210" t="str">
        <f t="shared" si="134"/>
        <v/>
      </c>
      <c r="I889" s="210" t="str">
        <f t="shared" si="135"/>
        <v/>
      </c>
      <c r="J889" s="210" t="str">
        <f t="shared" si="140"/>
        <v/>
      </c>
      <c r="K889" s="210" t="str">
        <f t="shared" si="136"/>
        <v/>
      </c>
    </row>
    <row r="890" spans="2:11">
      <c r="B890" s="194" t="str">
        <f t="shared" si="132"/>
        <v/>
      </c>
      <c r="C890" s="209" t="str">
        <f t="shared" si="133"/>
        <v/>
      </c>
      <c r="D890" s="195" t="str">
        <f t="shared" si="137"/>
        <v/>
      </c>
      <c r="E890" s="210" t="str">
        <f t="shared" si="131"/>
        <v/>
      </c>
      <c r="F890" s="210" t="str">
        <f t="shared" si="138"/>
        <v/>
      </c>
      <c r="G890" s="210" t="str">
        <f t="shared" si="139"/>
        <v/>
      </c>
      <c r="H890" s="210" t="str">
        <f t="shared" si="134"/>
        <v/>
      </c>
      <c r="I890" s="210" t="str">
        <f t="shared" si="135"/>
        <v/>
      </c>
      <c r="J890" s="210" t="str">
        <f t="shared" si="140"/>
        <v/>
      </c>
      <c r="K890" s="210" t="str">
        <f t="shared" si="136"/>
        <v/>
      </c>
    </row>
    <row r="891" spans="2:11">
      <c r="B891" s="194" t="str">
        <f t="shared" si="132"/>
        <v/>
      </c>
      <c r="C891" s="209" t="str">
        <f t="shared" si="133"/>
        <v/>
      </c>
      <c r="D891" s="195" t="str">
        <f t="shared" si="137"/>
        <v/>
      </c>
      <c r="E891" s="210" t="str">
        <f t="shared" si="131"/>
        <v/>
      </c>
      <c r="F891" s="210" t="str">
        <f t="shared" si="138"/>
        <v/>
      </c>
      <c r="G891" s="210" t="str">
        <f t="shared" si="139"/>
        <v/>
      </c>
      <c r="H891" s="210" t="str">
        <f t="shared" si="134"/>
        <v/>
      </c>
      <c r="I891" s="210" t="str">
        <f t="shared" si="135"/>
        <v/>
      </c>
      <c r="J891" s="210" t="str">
        <f t="shared" si="140"/>
        <v/>
      </c>
      <c r="K891" s="210" t="str">
        <f t="shared" si="136"/>
        <v/>
      </c>
    </row>
    <row r="892" spans="2:11">
      <c r="B892" s="194" t="str">
        <f t="shared" si="132"/>
        <v/>
      </c>
      <c r="C892" s="209" t="str">
        <f t="shared" si="133"/>
        <v/>
      </c>
      <c r="D892" s="195" t="str">
        <f t="shared" si="137"/>
        <v/>
      </c>
      <c r="E892" s="210" t="str">
        <f t="shared" si="131"/>
        <v/>
      </c>
      <c r="F892" s="210" t="str">
        <f t="shared" si="138"/>
        <v/>
      </c>
      <c r="G892" s="210" t="str">
        <f t="shared" si="139"/>
        <v/>
      </c>
      <c r="H892" s="210" t="str">
        <f t="shared" si="134"/>
        <v/>
      </c>
      <c r="I892" s="210" t="str">
        <f t="shared" si="135"/>
        <v/>
      </c>
      <c r="J892" s="210" t="str">
        <f t="shared" si="140"/>
        <v/>
      </c>
      <c r="K892" s="210" t="str">
        <f t="shared" si="136"/>
        <v/>
      </c>
    </row>
    <row r="893" spans="2:11">
      <c r="B893" s="194" t="str">
        <f t="shared" si="132"/>
        <v/>
      </c>
      <c r="C893" s="209" t="str">
        <f t="shared" si="133"/>
        <v/>
      </c>
      <c r="D893" s="195" t="str">
        <f t="shared" si="137"/>
        <v/>
      </c>
      <c r="E893" s="210" t="str">
        <f t="shared" si="131"/>
        <v/>
      </c>
      <c r="F893" s="210" t="str">
        <f t="shared" si="138"/>
        <v/>
      </c>
      <c r="G893" s="210" t="str">
        <f t="shared" si="139"/>
        <v/>
      </c>
      <c r="H893" s="210" t="str">
        <f t="shared" si="134"/>
        <v/>
      </c>
      <c r="I893" s="210" t="str">
        <f t="shared" si="135"/>
        <v/>
      </c>
      <c r="J893" s="210" t="str">
        <f t="shared" si="140"/>
        <v/>
      </c>
      <c r="K893" s="210" t="str">
        <f t="shared" si="136"/>
        <v/>
      </c>
    </row>
    <row r="894" spans="2:11">
      <c r="B894" s="194" t="str">
        <f t="shared" si="132"/>
        <v/>
      </c>
      <c r="C894" s="209" t="str">
        <f t="shared" si="133"/>
        <v/>
      </c>
      <c r="D894" s="195" t="str">
        <f t="shared" si="137"/>
        <v/>
      </c>
      <c r="E894" s="210" t="str">
        <f t="shared" si="131"/>
        <v/>
      </c>
      <c r="F894" s="210" t="str">
        <f t="shared" si="138"/>
        <v/>
      </c>
      <c r="G894" s="210" t="str">
        <f t="shared" si="139"/>
        <v/>
      </c>
      <c r="H894" s="210" t="str">
        <f t="shared" si="134"/>
        <v/>
      </c>
      <c r="I894" s="210" t="str">
        <f t="shared" si="135"/>
        <v/>
      </c>
      <c r="J894" s="210" t="str">
        <f t="shared" si="140"/>
        <v/>
      </c>
      <c r="K894" s="210" t="str">
        <f t="shared" si="136"/>
        <v/>
      </c>
    </row>
    <row r="895" spans="2:11">
      <c r="B895" s="194" t="str">
        <f t="shared" si="132"/>
        <v/>
      </c>
      <c r="C895" s="209" t="str">
        <f t="shared" si="133"/>
        <v/>
      </c>
      <c r="D895" s="195" t="str">
        <f t="shared" si="137"/>
        <v/>
      </c>
      <c r="E895" s="210" t="str">
        <f t="shared" si="131"/>
        <v/>
      </c>
      <c r="F895" s="210" t="str">
        <f t="shared" si="138"/>
        <v/>
      </c>
      <c r="G895" s="210" t="str">
        <f t="shared" si="139"/>
        <v/>
      </c>
      <c r="H895" s="210" t="str">
        <f t="shared" si="134"/>
        <v/>
      </c>
      <c r="I895" s="210" t="str">
        <f t="shared" si="135"/>
        <v/>
      </c>
      <c r="J895" s="210" t="str">
        <f t="shared" si="140"/>
        <v/>
      </c>
      <c r="K895" s="210" t="str">
        <f t="shared" si="136"/>
        <v/>
      </c>
    </row>
    <row r="896" spans="2:11">
      <c r="B896" s="194" t="str">
        <f t="shared" si="132"/>
        <v/>
      </c>
      <c r="C896" s="209" t="str">
        <f t="shared" si="133"/>
        <v/>
      </c>
      <c r="D896" s="195" t="str">
        <f t="shared" si="137"/>
        <v/>
      </c>
      <c r="E896" s="210" t="str">
        <f t="shared" si="131"/>
        <v/>
      </c>
      <c r="F896" s="210" t="str">
        <f t="shared" si="138"/>
        <v/>
      </c>
      <c r="G896" s="210" t="str">
        <f t="shared" si="139"/>
        <v/>
      </c>
      <c r="H896" s="210" t="str">
        <f t="shared" si="134"/>
        <v/>
      </c>
      <c r="I896" s="210" t="str">
        <f t="shared" si="135"/>
        <v/>
      </c>
      <c r="J896" s="210" t="str">
        <f t="shared" si="140"/>
        <v/>
      </c>
      <c r="K896" s="210" t="str">
        <f t="shared" si="136"/>
        <v/>
      </c>
    </row>
    <row r="897" spans="2:11">
      <c r="B897" s="194" t="str">
        <f t="shared" si="132"/>
        <v/>
      </c>
      <c r="C897" s="209" t="str">
        <f t="shared" si="133"/>
        <v/>
      </c>
      <c r="D897" s="195" t="str">
        <f t="shared" si="137"/>
        <v/>
      </c>
      <c r="E897" s="210" t="str">
        <f t="shared" si="131"/>
        <v/>
      </c>
      <c r="F897" s="210" t="str">
        <f t="shared" si="138"/>
        <v/>
      </c>
      <c r="G897" s="210" t="str">
        <f t="shared" si="139"/>
        <v/>
      </c>
      <c r="H897" s="210" t="str">
        <f t="shared" si="134"/>
        <v/>
      </c>
      <c r="I897" s="210" t="str">
        <f t="shared" si="135"/>
        <v/>
      </c>
      <c r="J897" s="210" t="str">
        <f t="shared" si="140"/>
        <v/>
      </c>
      <c r="K897" s="210" t="str">
        <f t="shared" si="136"/>
        <v/>
      </c>
    </row>
    <row r="898" spans="2:11">
      <c r="B898" s="194" t="str">
        <f t="shared" si="132"/>
        <v/>
      </c>
      <c r="C898" s="209" t="str">
        <f t="shared" si="133"/>
        <v/>
      </c>
      <c r="D898" s="195" t="str">
        <f t="shared" si="137"/>
        <v/>
      </c>
      <c r="E898" s="210" t="str">
        <f t="shared" si="131"/>
        <v/>
      </c>
      <c r="F898" s="210" t="str">
        <f t="shared" si="138"/>
        <v/>
      </c>
      <c r="G898" s="210" t="str">
        <f t="shared" si="139"/>
        <v/>
      </c>
      <c r="H898" s="210" t="str">
        <f t="shared" si="134"/>
        <v/>
      </c>
      <c r="I898" s="210" t="str">
        <f t="shared" si="135"/>
        <v/>
      </c>
      <c r="J898" s="210" t="str">
        <f t="shared" si="140"/>
        <v/>
      </c>
      <c r="K898" s="210" t="str">
        <f t="shared" si="136"/>
        <v/>
      </c>
    </row>
    <row r="899" spans="2:11">
      <c r="B899" s="194" t="str">
        <f t="shared" si="132"/>
        <v/>
      </c>
      <c r="C899" s="209" t="str">
        <f t="shared" si="133"/>
        <v/>
      </c>
      <c r="D899" s="195" t="str">
        <f t="shared" si="137"/>
        <v/>
      </c>
      <c r="E899" s="210" t="str">
        <f t="shared" si="131"/>
        <v/>
      </c>
      <c r="F899" s="210" t="str">
        <f t="shared" si="138"/>
        <v/>
      </c>
      <c r="G899" s="210" t="str">
        <f t="shared" si="139"/>
        <v/>
      </c>
      <c r="H899" s="210" t="str">
        <f t="shared" si="134"/>
        <v/>
      </c>
      <c r="I899" s="210" t="str">
        <f t="shared" si="135"/>
        <v/>
      </c>
      <c r="J899" s="210" t="str">
        <f t="shared" si="140"/>
        <v/>
      </c>
      <c r="K899" s="210" t="str">
        <f t="shared" si="136"/>
        <v/>
      </c>
    </row>
    <row r="900" spans="2:11">
      <c r="B900" s="194" t="str">
        <f t="shared" si="132"/>
        <v/>
      </c>
      <c r="C900" s="209" t="str">
        <f t="shared" si="133"/>
        <v/>
      </c>
      <c r="D900" s="195" t="str">
        <f t="shared" si="137"/>
        <v/>
      </c>
      <c r="E900" s="210" t="str">
        <f t="shared" si="131"/>
        <v/>
      </c>
      <c r="F900" s="210" t="str">
        <f t="shared" si="138"/>
        <v/>
      </c>
      <c r="G900" s="210" t="str">
        <f t="shared" si="139"/>
        <v/>
      </c>
      <c r="H900" s="210" t="str">
        <f t="shared" si="134"/>
        <v/>
      </c>
      <c r="I900" s="210" t="str">
        <f t="shared" si="135"/>
        <v/>
      </c>
      <c r="J900" s="210" t="str">
        <f t="shared" si="140"/>
        <v/>
      </c>
      <c r="K900" s="210" t="str">
        <f t="shared" si="136"/>
        <v/>
      </c>
    </row>
    <row r="901" spans="2:11">
      <c r="B901" s="194" t="str">
        <f t="shared" si="132"/>
        <v/>
      </c>
      <c r="C901" s="209" t="str">
        <f t="shared" si="133"/>
        <v/>
      </c>
      <c r="D901" s="195" t="str">
        <f t="shared" si="137"/>
        <v/>
      </c>
      <c r="E901" s="210" t="str">
        <f t="shared" si="131"/>
        <v/>
      </c>
      <c r="F901" s="210" t="str">
        <f t="shared" si="138"/>
        <v/>
      </c>
      <c r="G901" s="210" t="str">
        <f t="shared" si="139"/>
        <v/>
      </c>
      <c r="H901" s="210" t="str">
        <f t="shared" si="134"/>
        <v/>
      </c>
      <c r="I901" s="210" t="str">
        <f t="shared" si="135"/>
        <v/>
      </c>
      <c r="J901" s="210" t="str">
        <f t="shared" si="140"/>
        <v/>
      </c>
      <c r="K901" s="210" t="str">
        <f t="shared" si="136"/>
        <v/>
      </c>
    </row>
    <row r="902" spans="2:11">
      <c r="B902" s="194" t="str">
        <f t="shared" si="132"/>
        <v/>
      </c>
      <c r="C902" s="209" t="str">
        <f t="shared" si="133"/>
        <v/>
      </c>
      <c r="D902" s="195" t="str">
        <f t="shared" si="137"/>
        <v/>
      </c>
      <c r="E902" s="210" t="str">
        <f t="shared" si="131"/>
        <v/>
      </c>
      <c r="F902" s="210" t="str">
        <f t="shared" si="138"/>
        <v/>
      </c>
      <c r="G902" s="210" t="str">
        <f t="shared" si="139"/>
        <v/>
      </c>
      <c r="H902" s="210" t="str">
        <f t="shared" si="134"/>
        <v/>
      </c>
      <c r="I902" s="210" t="str">
        <f t="shared" si="135"/>
        <v/>
      </c>
      <c r="J902" s="210" t="str">
        <f t="shared" si="140"/>
        <v/>
      </c>
      <c r="K902" s="210" t="str">
        <f t="shared" si="136"/>
        <v/>
      </c>
    </row>
    <row r="903" spans="2:11">
      <c r="B903" s="194" t="str">
        <f t="shared" si="132"/>
        <v/>
      </c>
      <c r="C903" s="209" t="str">
        <f t="shared" si="133"/>
        <v/>
      </c>
      <c r="D903" s="195" t="str">
        <f t="shared" si="137"/>
        <v/>
      </c>
      <c r="E903" s="210" t="str">
        <f t="shared" si="131"/>
        <v/>
      </c>
      <c r="F903" s="210" t="str">
        <f t="shared" si="138"/>
        <v/>
      </c>
      <c r="G903" s="210" t="str">
        <f t="shared" si="139"/>
        <v/>
      </c>
      <c r="H903" s="210" t="str">
        <f t="shared" si="134"/>
        <v/>
      </c>
      <c r="I903" s="210" t="str">
        <f t="shared" si="135"/>
        <v/>
      </c>
      <c r="J903" s="210" t="str">
        <f t="shared" si="140"/>
        <v/>
      </c>
      <c r="K903" s="210" t="str">
        <f t="shared" si="136"/>
        <v/>
      </c>
    </row>
    <row r="904" spans="2:11">
      <c r="B904" s="194" t="str">
        <f t="shared" si="132"/>
        <v/>
      </c>
      <c r="C904" s="209" t="str">
        <f t="shared" si="133"/>
        <v/>
      </c>
      <c r="D904" s="195" t="str">
        <f t="shared" si="137"/>
        <v/>
      </c>
      <c r="E904" s="210" t="str">
        <f t="shared" si="131"/>
        <v/>
      </c>
      <c r="F904" s="210" t="str">
        <f t="shared" si="138"/>
        <v/>
      </c>
      <c r="G904" s="210" t="str">
        <f t="shared" si="139"/>
        <v/>
      </c>
      <c r="H904" s="210" t="str">
        <f t="shared" si="134"/>
        <v/>
      </c>
      <c r="I904" s="210" t="str">
        <f t="shared" si="135"/>
        <v/>
      </c>
      <c r="J904" s="210" t="str">
        <f t="shared" si="140"/>
        <v/>
      </c>
      <c r="K904" s="210" t="str">
        <f t="shared" si="136"/>
        <v/>
      </c>
    </row>
    <row r="905" spans="2:11">
      <c r="B905" s="194" t="str">
        <f t="shared" si="132"/>
        <v/>
      </c>
      <c r="C905" s="209" t="str">
        <f t="shared" si="133"/>
        <v/>
      </c>
      <c r="D905" s="195" t="str">
        <f t="shared" si="137"/>
        <v/>
      </c>
      <c r="E905" s="210" t="str">
        <f t="shared" si="131"/>
        <v/>
      </c>
      <c r="F905" s="210" t="str">
        <f t="shared" si="138"/>
        <v/>
      </c>
      <c r="G905" s="210" t="str">
        <f t="shared" si="139"/>
        <v/>
      </c>
      <c r="H905" s="210" t="str">
        <f t="shared" si="134"/>
        <v/>
      </c>
      <c r="I905" s="210" t="str">
        <f t="shared" si="135"/>
        <v/>
      </c>
      <c r="J905" s="210" t="str">
        <f t="shared" si="140"/>
        <v/>
      </c>
      <c r="K905" s="210" t="str">
        <f t="shared" si="136"/>
        <v/>
      </c>
    </row>
    <row r="906" spans="2:11">
      <c r="B906" s="194" t="str">
        <f t="shared" si="132"/>
        <v/>
      </c>
      <c r="C906" s="209" t="str">
        <f t="shared" si="133"/>
        <v/>
      </c>
      <c r="D906" s="195" t="str">
        <f t="shared" si="137"/>
        <v/>
      </c>
      <c r="E906" s="210" t="str">
        <f t="shared" si="131"/>
        <v/>
      </c>
      <c r="F906" s="210" t="str">
        <f t="shared" si="138"/>
        <v/>
      </c>
      <c r="G906" s="210" t="str">
        <f t="shared" si="139"/>
        <v/>
      </c>
      <c r="H906" s="210" t="str">
        <f t="shared" si="134"/>
        <v/>
      </c>
      <c r="I906" s="210" t="str">
        <f t="shared" si="135"/>
        <v/>
      </c>
      <c r="J906" s="210" t="str">
        <f t="shared" si="140"/>
        <v/>
      </c>
      <c r="K906" s="210" t="str">
        <f t="shared" si="136"/>
        <v/>
      </c>
    </row>
    <row r="907" spans="2:11">
      <c r="B907" s="194" t="str">
        <f t="shared" si="132"/>
        <v/>
      </c>
      <c r="C907" s="209" t="str">
        <f t="shared" si="133"/>
        <v/>
      </c>
      <c r="D907" s="195" t="str">
        <f t="shared" si="137"/>
        <v/>
      </c>
      <c r="E907" s="210" t="str">
        <f t="shared" si="131"/>
        <v/>
      </c>
      <c r="F907" s="210" t="str">
        <f t="shared" si="138"/>
        <v/>
      </c>
      <c r="G907" s="210" t="str">
        <f t="shared" si="139"/>
        <v/>
      </c>
      <c r="H907" s="210" t="str">
        <f t="shared" si="134"/>
        <v/>
      </c>
      <c r="I907" s="210" t="str">
        <f t="shared" si="135"/>
        <v/>
      </c>
      <c r="J907" s="210" t="str">
        <f t="shared" si="140"/>
        <v/>
      </c>
      <c r="K907" s="210" t="str">
        <f t="shared" si="136"/>
        <v/>
      </c>
    </row>
    <row r="908" spans="2:11">
      <c r="B908" s="194" t="str">
        <f t="shared" si="132"/>
        <v/>
      </c>
      <c r="C908" s="209" t="str">
        <f t="shared" si="133"/>
        <v/>
      </c>
      <c r="D908" s="195" t="str">
        <f t="shared" si="137"/>
        <v/>
      </c>
      <c r="E908" s="210" t="str">
        <f t="shared" si="131"/>
        <v/>
      </c>
      <c r="F908" s="210" t="str">
        <f t="shared" si="138"/>
        <v/>
      </c>
      <c r="G908" s="210" t="str">
        <f t="shared" si="139"/>
        <v/>
      </c>
      <c r="H908" s="210" t="str">
        <f t="shared" si="134"/>
        <v/>
      </c>
      <c r="I908" s="210" t="str">
        <f t="shared" si="135"/>
        <v/>
      </c>
      <c r="J908" s="210" t="str">
        <f t="shared" si="140"/>
        <v/>
      </c>
      <c r="K908" s="210" t="str">
        <f t="shared" si="136"/>
        <v/>
      </c>
    </row>
    <row r="909" spans="2:11">
      <c r="B909" s="194" t="str">
        <f t="shared" si="132"/>
        <v/>
      </c>
      <c r="C909" s="209" t="str">
        <f t="shared" si="133"/>
        <v/>
      </c>
      <c r="D909" s="195" t="str">
        <f t="shared" si="137"/>
        <v/>
      </c>
      <c r="E909" s="210" t="str">
        <f t="shared" si="131"/>
        <v/>
      </c>
      <c r="F909" s="210" t="str">
        <f t="shared" si="138"/>
        <v/>
      </c>
      <c r="G909" s="210" t="str">
        <f t="shared" si="139"/>
        <v/>
      </c>
      <c r="H909" s="210" t="str">
        <f t="shared" si="134"/>
        <v/>
      </c>
      <c r="I909" s="210" t="str">
        <f t="shared" si="135"/>
        <v/>
      </c>
      <c r="J909" s="210" t="str">
        <f t="shared" si="140"/>
        <v/>
      </c>
      <c r="K909" s="210" t="str">
        <f t="shared" si="136"/>
        <v/>
      </c>
    </row>
    <row r="910" spans="2:11">
      <c r="B910" s="194" t="str">
        <f t="shared" si="132"/>
        <v/>
      </c>
      <c r="C910" s="209" t="str">
        <f t="shared" si="133"/>
        <v/>
      </c>
      <c r="D910" s="195" t="str">
        <f t="shared" si="137"/>
        <v/>
      </c>
      <c r="E910" s="210" t="str">
        <f t="shared" si="131"/>
        <v/>
      </c>
      <c r="F910" s="210" t="str">
        <f t="shared" si="138"/>
        <v/>
      </c>
      <c r="G910" s="210" t="str">
        <f t="shared" si="139"/>
        <v/>
      </c>
      <c r="H910" s="210" t="str">
        <f t="shared" si="134"/>
        <v/>
      </c>
      <c r="I910" s="210" t="str">
        <f t="shared" si="135"/>
        <v/>
      </c>
      <c r="J910" s="210" t="str">
        <f t="shared" si="140"/>
        <v/>
      </c>
      <c r="K910" s="210" t="str">
        <f t="shared" si="136"/>
        <v/>
      </c>
    </row>
    <row r="911" spans="2:11">
      <c r="B911" s="194" t="str">
        <f t="shared" si="132"/>
        <v/>
      </c>
      <c r="C911" s="209" t="str">
        <f t="shared" si="133"/>
        <v/>
      </c>
      <c r="D911" s="195" t="str">
        <f t="shared" si="137"/>
        <v/>
      </c>
      <c r="E911" s="210" t="str">
        <f t="shared" si="131"/>
        <v/>
      </c>
      <c r="F911" s="210" t="str">
        <f t="shared" si="138"/>
        <v/>
      </c>
      <c r="G911" s="210" t="str">
        <f t="shared" si="139"/>
        <v/>
      </c>
      <c r="H911" s="210" t="str">
        <f t="shared" si="134"/>
        <v/>
      </c>
      <c r="I911" s="210" t="str">
        <f t="shared" si="135"/>
        <v/>
      </c>
      <c r="J911" s="210" t="str">
        <f t="shared" si="140"/>
        <v/>
      </c>
      <c r="K911" s="210" t="str">
        <f t="shared" si="136"/>
        <v/>
      </c>
    </row>
    <row r="912" spans="2:11">
      <c r="B912" s="194" t="str">
        <f t="shared" si="132"/>
        <v/>
      </c>
      <c r="C912" s="209" t="str">
        <f t="shared" si="133"/>
        <v/>
      </c>
      <c r="D912" s="195" t="str">
        <f t="shared" si="137"/>
        <v/>
      </c>
      <c r="E912" s="210" t="str">
        <f t="shared" si="131"/>
        <v/>
      </c>
      <c r="F912" s="210" t="str">
        <f t="shared" si="138"/>
        <v/>
      </c>
      <c r="G912" s="210" t="str">
        <f t="shared" si="139"/>
        <v/>
      </c>
      <c r="H912" s="210" t="str">
        <f t="shared" si="134"/>
        <v/>
      </c>
      <c r="I912" s="210" t="str">
        <f t="shared" si="135"/>
        <v/>
      </c>
      <c r="J912" s="210" t="str">
        <f t="shared" si="140"/>
        <v/>
      </c>
      <c r="K912" s="210" t="str">
        <f t="shared" si="136"/>
        <v/>
      </c>
    </row>
    <row r="913" spans="2:11">
      <c r="B913" s="194" t="str">
        <f t="shared" si="132"/>
        <v/>
      </c>
      <c r="C913" s="209" t="str">
        <f t="shared" si="133"/>
        <v/>
      </c>
      <c r="D913" s="195" t="str">
        <f t="shared" si="137"/>
        <v/>
      </c>
      <c r="E913" s="210" t="str">
        <f t="shared" si="131"/>
        <v/>
      </c>
      <c r="F913" s="210" t="str">
        <f t="shared" si="138"/>
        <v/>
      </c>
      <c r="G913" s="210" t="str">
        <f t="shared" si="139"/>
        <v/>
      </c>
      <c r="H913" s="210" t="str">
        <f t="shared" si="134"/>
        <v/>
      </c>
      <c r="I913" s="210" t="str">
        <f t="shared" si="135"/>
        <v/>
      </c>
      <c r="J913" s="210" t="str">
        <f t="shared" si="140"/>
        <v/>
      </c>
      <c r="K913" s="210" t="str">
        <f t="shared" si="136"/>
        <v/>
      </c>
    </row>
    <row r="914" spans="2:11">
      <c r="B914" s="194" t="str">
        <f t="shared" si="132"/>
        <v/>
      </c>
      <c r="C914" s="209" t="str">
        <f t="shared" si="133"/>
        <v/>
      </c>
      <c r="D914" s="195" t="str">
        <f t="shared" si="137"/>
        <v/>
      </c>
      <c r="E914" s="210" t="str">
        <f t="shared" si="131"/>
        <v/>
      </c>
      <c r="F914" s="210" t="str">
        <f t="shared" si="138"/>
        <v/>
      </c>
      <c r="G914" s="210" t="str">
        <f t="shared" si="139"/>
        <v/>
      </c>
      <c r="H914" s="210" t="str">
        <f t="shared" si="134"/>
        <v/>
      </c>
      <c r="I914" s="210" t="str">
        <f t="shared" si="135"/>
        <v/>
      </c>
      <c r="J914" s="210" t="str">
        <f t="shared" si="140"/>
        <v/>
      </c>
      <c r="K914" s="210" t="str">
        <f t="shared" si="136"/>
        <v/>
      </c>
    </row>
    <row r="915" spans="2:11">
      <c r="B915" s="194" t="str">
        <f t="shared" si="132"/>
        <v/>
      </c>
      <c r="C915" s="209" t="str">
        <f t="shared" si="133"/>
        <v/>
      </c>
      <c r="D915" s="195" t="str">
        <f t="shared" si="137"/>
        <v/>
      </c>
      <c r="E915" s="210" t="str">
        <f t="shared" si="131"/>
        <v/>
      </c>
      <c r="F915" s="210" t="str">
        <f t="shared" si="138"/>
        <v/>
      </c>
      <c r="G915" s="210" t="str">
        <f t="shared" si="139"/>
        <v/>
      </c>
      <c r="H915" s="210" t="str">
        <f t="shared" si="134"/>
        <v/>
      </c>
      <c r="I915" s="210" t="str">
        <f t="shared" si="135"/>
        <v/>
      </c>
      <c r="J915" s="210" t="str">
        <f t="shared" si="140"/>
        <v/>
      </c>
      <c r="K915" s="210" t="str">
        <f t="shared" si="136"/>
        <v/>
      </c>
    </row>
    <row r="916" spans="2:11">
      <c r="B916" s="194" t="str">
        <f t="shared" si="132"/>
        <v/>
      </c>
      <c r="C916" s="209" t="str">
        <f t="shared" si="133"/>
        <v/>
      </c>
      <c r="D916" s="195" t="str">
        <f t="shared" si="137"/>
        <v/>
      </c>
      <c r="E916" s="210" t="str">
        <f t="shared" si="131"/>
        <v/>
      </c>
      <c r="F916" s="210" t="str">
        <f t="shared" si="138"/>
        <v/>
      </c>
      <c r="G916" s="210" t="str">
        <f t="shared" si="139"/>
        <v/>
      </c>
      <c r="H916" s="210" t="str">
        <f t="shared" si="134"/>
        <v/>
      </c>
      <c r="I916" s="210" t="str">
        <f t="shared" si="135"/>
        <v/>
      </c>
      <c r="J916" s="210" t="str">
        <f t="shared" si="140"/>
        <v/>
      </c>
      <c r="K916" s="210" t="str">
        <f t="shared" si="136"/>
        <v/>
      </c>
    </row>
    <row r="917" spans="2:11">
      <c r="B917" s="194" t="str">
        <f t="shared" si="132"/>
        <v/>
      </c>
      <c r="C917" s="209" t="str">
        <f t="shared" si="133"/>
        <v/>
      </c>
      <c r="D917" s="195" t="str">
        <f t="shared" si="137"/>
        <v/>
      </c>
      <c r="E917" s="210" t="str">
        <f t="shared" si="131"/>
        <v/>
      </c>
      <c r="F917" s="210" t="str">
        <f t="shared" si="138"/>
        <v/>
      </c>
      <c r="G917" s="210" t="str">
        <f t="shared" si="139"/>
        <v/>
      </c>
      <c r="H917" s="210" t="str">
        <f t="shared" si="134"/>
        <v/>
      </c>
      <c r="I917" s="210" t="str">
        <f t="shared" si="135"/>
        <v/>
      </c>
      <c r="J917" s="210" t="str">
        <f t="shared" si="140"/>
        <v/>
      </c>
      <c r="K917" s="210" t="str">
        <f t="shared" si="136"/>
        <v/>
      </c>
    </row>
    <row r="918" spans="2:11">
      <c r="B918" s="194" t="str">
        <f t="shared" si="132"/>
        <v/>
      </c>
      <c r="C918" s="209" t="str">
        <f t="shared" si="133"/>
        <v/>
      </c>
      <c r="D918" s="195" t="str">
        <f t="shared" si="137"/>
        <v/>
      </c>
      <c r="E918" s="210" t="str">
        <f t="shared" si="131"/>
        <v/>
      </c>
      <c r="F918" s="210" t="str">
        <f t="shared" si="138"/>
        <v/>
      </c>
      <c r="G918" s="210" t="str">
        <f t="shared" si="139"/>
        <v/>
      </c>
      <c r="H918" s="210" t="str">
        <f t="shared" si="134"/>
        <v/>
      </c>
      <c r="I918" s="210" t="str">
        <f t="shared" si="135"/>
        <v/>
      </c>
      <c r="J918" s="210" t="str">
        <f t="shared" si="140"/>
        <v/>
      </c>
      <c r="K918" s="210" t="str">
        <f t="shared" si="136"/>
        <v/>
      </c>
    </row>
    <row r="919" spans="2:11">
      <c r="B919" s="194" t="str">
        <f t="shared" si="132"/>
        <v/>
      </c>
      <c r="C919" s="209" t="str">
        <f t="shared" si="133"/>
        <v/>
      </c>
      <c r="D919" s="195" t="str">
        <f t="shared" si="137"/>
        <v/>
      </c>
      <c r="E919" s="210" t="str">
        <f t="shared" si="131"/>
        <v/>
      </c>
      <c r="F919" s="210" t="str">
        <f t="shared" si="138"/>
        <v/>
      </c>
      <c r="G919" s="210" t="str">
        <f t="shared" si="139"/>
        <v/>
      </c>
      <c r="H919" s="210" t="str">
        <f t="shared" si="134"/>
        <v/>
      </c>
      <c r="I919" s="210" t="str">
        <f t="shared" si="135"/>
        <v/>
      </c>
      <c r="J919" s="210" t="str">
        <f t="shared" si="140"/>
        <v/>
      </c>
      <c r="K919" s="210" t="str">
        <f t="shared" si="136"/>
        <v/>
      </c>
    </row>
    <row r="920" spans="2:11">
      <c r="B920" s="194" t="str">
        <f t="shared" si="132"/>
        <v/>
      </c>
      <c r="C920" s="209" t="str">
        <f t="shared" si="133"/>
        <v/>
      </c>
      <c r="D920" s="195" t="str">
        <f t="shared" si="137"/>
        <v/>
      </c>
      <c r="E920" s="210" t="str">
        <f t="shared" si="131"/>
        <v/>
      </c>
      <c r="F920" s="210" t="str">
        <f t="shared" si="138"/>
        <v/>
      </c>
      <c r="G920" s="210" t="str">
        <f t="shared" si="139"/>
        <v/>
      </c>
      <c r="H920" s="210" t="str">
        <f t="shared" si="134"/>
        <v/>
      </c>
      <c r="I920" s="210" t="str">
        <f t="shared" si="135"/>
        <v/>
      </c>
      <c r="J920" s="210" t="str">
        <f t="shared" si="140"/>
        <v/>
      </c>
      <c r="K920" s="210" t="str">
        <f t="shared" si="136"/>
        <v/>
      </c>
    </row>
    <row r="921" spans="2:11">
      <c r="B921" s="194" t="str">
        <f t="shared" si="132"/>
        <v/>
      </c>
      <c r="C921" s="209" t="str">
        <f t="shared" si="133"/>
        <v/>
      </c>
      <c r="D921" s="195" t="str">
        <f t="shared" si="137"/>
        <v/>
      </c>
      <c r="E921" s="210" t="str">
        <f t="shared" si="131"/>
        <v/>
      </c>
      <c r="F921" s="210" t="str">
        <f t="shared" si="138"/>
        <v/>
      </c>
      <c r="G921" s="210" t="str">
        <f t="shared" si="139"/>
        <v/>
      </c>
      <c r="H921" s="210" t="str">
        <f t="shared" si="134"/>
        <v/>
      </c>
      <c r="I921" s="210" t="str">
        <f t="shared" si="135"/>
        <v/>
      </c>
      <c r="J921" s="210" t="str">
        <f t="shared" si="140"/>
        <v/>
      </c>
      <c r="K921" s="210" t="str">
        <f t="shared" si="136"/>
        <v/>
      </c>
    </row>
    <row r="922" spans="2:11">
      <c r="B922" s="194" t="str">
        <f t="shared" si="132"/>
        <v/>
      </c>
      <c r="C922" s="209" t="str">
        <f t="shared" si="133"/>
        <v/>
      </c>
      <c r="D922" s="195" t="str">
        <f t="shared" si="137"/>
        <v/>
      </c>
      <c r="E922" s="210" t="str">
        <f t="shared" si="131"/>
        <v/>
      </c>
      <c r="F922" s="210" t="str">
        <f t="shared" si="138"/>
        <v/>
      </c>
      <c r="G922" s="210" t="str">
        <f t="shared" si="139"/>
        <v/>
      </c>
      <c r="H922" s="210" t="str">
        <f t="shared" si="134"/>
        <v/>
      </c>
      <c r="I922" s="210" t="str">
        <f t="shared" si="135"/>
        <v/>
      </c>
      <c r="J922" s="210" t="str">
        <f t="shared" si="140"/>
        <v/>
      </c>
      <c r="K922" s="210" t="str">
        <f t="shared" si="136"/>
        <v/>
      </c>
    </row>
    <row r="923" spans="2:11">
      <c r="B923" s="194" t="str">
        <f t="shared" si="132"/>
        <v/>
      </c>
      <c r="C923" s="209" t="str">
        <f t="shared" si="133"/>
        <v/>
      </c>
      <c r="D923" s="195" t="str">
        <f t="shared" si="137"/>
        <v/>
      </c>
      <c r="E923" s="210" t="str">
        <f t="shared" si="131"/>
        <v/>
      </c>
      <c r="F923" s="210" t="str">
        <f t="shared" si="138"/>
        <v/>
      </c>
      <c r="G923" s="210" t="str">
        <f t="shared" si="139"/>
        <v/>
      </c>
      <c r="H923" s="210" t="str">
        <f t="shared" si="134"/>
        <v/>
      </c>
      <c r="I923" s="210" t="str">
        <f t="shared" si="135"/>
        <v/>
      </c>
      <c r="J923" s="210" t="str">
        <f t="shared" si="140"/>
        <v/>
      </c>
      <c r="K923" s="210" t="str">
        <f t="shared" si="136"/>
        <v/>
      </c>
    </row>
    <row r="924" spans="2:11">
      <c r="B924" s="194" t="str">
        <f t="shared" si="132"/>
        <v/>
      </c>
      <c r="C924" s="209" t="str">
        <f t="shared" si="133"/>
        <v/>
      </c>
      <c r="D924" s="195" t="str">
        <f t="shared" si="137"/>
        <v/>
      </c>
      <c r="E924" s="210" t="str">
        <f t="shared" si="131"/>
        <v/>
      </c>
      <c r="F924" s="210" t="str">
        <f t="shared" si="138"/>
        <v/>
      </c>
      <c r="G924" s="210" t="str">
        <f t="shared" si="139"/>
        <v/>
      </c>
      <c r="H924" s="210" t="str">
        <f t="shared" si="134"/>
        <v/>
      </c>
      <c r="I924" s="210" t="str">
        <f t="shared" si="135"/>
        <v/>
      </c>
      <c r="J924" s="210" t="str">
        <f t="shared" si="140"/>
        <v/>
      </c>
      <c r="K924" s="210" t="str">
        <f t="shared" si="136"/>
        <v/>
      </c>
    </row>
    <row r="925" spans="2:11">
      <c r="B925" s="194" t="str">
        <f t="shared" si="132"/>
        <v/>
      </c>
      <c r="C925" s="209" t="str">
        <f t="shared" si="133"/>
        <v/>
      </c>
      <c r="D925" s="195" t="str">
        <f t="shared" si="137"/>
        <v/>
      </c>
      <c r="E925" s="210" t="str">
        <f t="shared" si="131"/>
        <v/>
      </c>
      <c r="F925" s="210" t="str">
        <f t="shared" si="138"/>
        <v/>
      </c>
      <c r="G925" s="210" t="str">
        <f t="shared" si="139"/>
        <v/>
      </c>
      <c r="H925" s="210" t="str">
        <f t="shared" si="134"/>
        <v/>
      </c>
      <c r="I925" s="210" t="str">
        <f t="shared" si="135"/>
        <v/>
      </c>
      <c r="J925" s="210" t="str">
        <f t="shared" si="140"/>
        <v/>
      </c>
      <c r="K925" s="210" t="str">
        <f t="shared" si="136"/>
        <v/>
      </c>
    </row>
    <row r="926" spans="2:11">
      <c r="B926" s="194" t="str">
        <f t="shared" si="132"/>
        <v/>
      </c>
      <c r="C926" s="209" t="str">
        <f t="shared" si="133"/>
        <v/>
      </c>
      <c r="D926" s="195" t="str">
        <f t="shared" si="137"/>
        <v/>
      </c>
      <c r="E926" s="210" t="str">
        <f t="shared" si="131"/>
        <v/>
      </c>
      <c r="F926" s="210" t="str">
        <f t="shared" si="138"/>
        <v/>
      </c>
      <c r="G926" s="210" t="str">
        <f t="shared" si="139"/>
        <v/>
      </c>
      <c r="H926" s="210" t="str">
        <f t="shared" si="134"/>
        <v/>
      </c>
      <c r="I926" s="210" t="str">
        <f t="shared" si="135"/>
        <v/>
      </c>
      <c r="J926" s="210" t="str">
        <f t="shared" si="140"/>
        <v/>
      </c>
      <c r="K926" s="210" t="str">
        <f t="shared" si="136"/>
        <v/>
      </c>
    </row>
    <row r="927" spans="2:11">
      <c r="B927" s="194" t="str">
        <f t="shared" si="132"/>
        <v/>
      </c>
      <c r="C927" s="209" t="str">
        <f t="shared" si="133"/>
        <v/>
      </c>
      <c r="D927" s="195" t="str">
        <f t="shared" si="137"/>
        <v/>
      </c>
      <c r="E927" s="210" t="str">
        <f t="shared" ref="E927:E990" si="141">IF(D927&lt;&gt;"",F927+H927,"")</f>
        <v/>
      </c>
      <c r="F927" s="210" t="str">
        <f t="shared" si="138"/>
        <v/>
      </c>
      <c r="G927" s="210" t="str">
        <f t="shared" si="139"/>
        <v/>
      </c>
      <c r="H927" s="210" t="str">
        <f t="shared" si="134"/>
        <v/>
      </c>
      <c r="I927" s="210" t="str">
        <f t="shared" si="135"/>
        <v/>
      </c>
      <c r="J927" s="210" t="str">
        <f t="shared" si="140"/>
        <v/>
      </c>
      <c r="K927" s="210" t="str">
        <f t="shared" si="136"/>
        <v/>
      </c>
    </row>
    <row r="928" spans="2:11">
      <c r="B928" s="194" t="str">
        <f t="shared" ref="B928:B991" si="142">IF(AND(D928&lt;&gt;"",OR($B$18=2,$B$18=3),B927&lt;$E$21),"D",D928)</f>
        <v/>
      </c>
      <c r="C928" s="209" t="str">
        <f t="shared" ref="C928:C991" si="143">IF(D928&lt;&gt;"",DATE(YEAR(C927),MONTH(C927)+1,DAY(C927)),"")</f>
        <v/>
      </c>
      <c r="D928" s="195" t="str">
        <f t="shared" si="137"/>
        <v/>
      </c>
      <c r="E928" s="210" t="str">
        <f t="shared" si="141"/>
        <v/>
      </c>
      <c r="F928" s="210" t="str">
        <f t="shared" si="138"/>
        <v/>
      </c>
      <c r="G928" s="210" t="str">
        <f t="shared" si="139"/>
        <v/>
      </c>
      <c r="H928" s="210" t="str">
        <f t="shared" ref="H928:H991" si="144">IF(D928&lt;&gt;"",$E$7*$E$13/100/12,"")</f>
        <v/>
      </c>
      <c r="I928" s="210" t="str">
        <f t="shared" ref="I928:I991" si="145">IF(AND(D928&lt;&gt;"",B928=D928),F928-G928,IF(AND(D928&lt;&gt;"",B928="D"),0,""))</f>
        <v/>
      </c>
      <c r="J928" s="210" t="str">
        <f t="shared" si="140"/>
        <v/>
      </c>
      <c r="K928" s="210" t="str">
        <f t="shared" ref="K928:K991" si="146">IF(D928&lt;&gt;"",K927+G928,"")</f>
        <v/>
      </c>
    </row>
    <row r="929" spans="2:11">
      <c r="B929" s="194" t="str">
        <f t="shared" si="142"/>
        <v/>
      </c>
      <c r="C929" s="209" t="str">
        <f t="shared" si="143"/>
        <v/>
      </c>
      <c r="D929" s="195" t="str">
        <f t="shared" ref="D929:D992" si="147">IF(AND(D928&gt;0,D928&lt;$E$9),D928+1,"")</f>
        <v/>
      </c>
      <c r="E929" s="210" t="str">
        <f t="shared" si="141"/>
        <v/>
      </c>
      <c r="F929" s="210" t="str">
        <f t="shared" ref="F929:F992" si="148">IF(AND(D929&lt;&gt;"",B929=D929,$B$18=1),($E$7*$E$11/100)/(12*(1-POWER(1+(($E$11/100)/12),-$E$9))),IF(AND(D929&lt;&gt;"",B929=D929,$B$18=2),($E$7*$E$11/100)/(12*(1-POWER(1+(($E$11/100)/12),-$E$9+$E$21))),IF(AND(D929&lt;&gt;"",B929="D",$B$18=2),G929,IF(AND(D929&lt;&gt;"",B929="D",$B$18=3),0,IF(AND(D929&lt;&gt;"",B929=D929,B928="D",$B$18=3),(J928*$E$11/100)/(12*(1-POWER(1+(($E$11/100)/12),-$E$9+$E$21))),IF(AND(D929&lt;&gt;"",B929=D929,B928&lt;&gt;"D",$B$18=3),F928,""))))))</f>
        <v/>
      </c>
      <c r="G929" s="210" t="str">
        <f t="shared" ref="G929:G992" si="149">IF(D929&lt;&gt;"",J928*$E$11/100/12,"")</f>
        <v/>
      </c>
      <c r="H929" s="210" t="str">
        <f t="shared" si="144"/>
        <v/>
      </c>
      <c r="I929" s="210" t="str">
        <f t="shared" si="145"/>
        <v/>
      </c>
      <c r="J929" s="210" t="str">
        <f t="shared" ref="J929:J992" si="150">IF(OR(AND(D929&lt;&gt;"",B929=D929),AND(D929&lt;&gt;"",B929="D",$B$18=2)),J928-F929+G929,IF(AND(D929&lt;&gt;"",B929="D",$B$18=3),J928+G929,""))</f>
        <v/>
      </c>
      <c r="K929" s="210" t="str">
        <f t="shared" si="146"/>
        <v/>
      </c>
    </row>
    <row r="930" spans="2:11">
      <c r="B930" s="194" t="str">
        <f t="shared" si="142"/>
        <v/>
      </c>
      <c r="C930" s="209" t="str">
        <f t="shared" si="143"/>
        <v/>
      </c>
      <c r="D930" s="195" t="str">
        <f t="shared" si="147"/>
        <v/>
      </c>
      <c r="E930" s="210" t="str">
        <f t="shared" si="141"/>
        <v/>
      </c>
      <c r="F930" s="210" t="str">
        <f t="shared" si="148"/>
        <v/>
      </c>
      <c r="G930" s="210" t="str">
        <f t="shared" si="149"/>
        <v/>
      </c>
      <c r="H930" s="210" t="str">
        <f t="shared" si="144"/>
        <v/>
      </c>
      <c r="I930" s="210" t="str">
        <f t="shared" si="145"/>
        <v/>
      </c>
      <c r="J930" s="210" t="str">
        <f t="shared" si="150"/>
        <v/>
      </c>
      <c r="K930" s="210" t="str">
        <f t="shared" si="146"/>
        <v/>
      </c>
    </row>
    <row r="931" spans="2:11">
      <c r="B931" s="194" t="str">
        <f t="shared" si="142"/>
        <v/>
      </c>
      <c r="C931" s="209" t="str">
        <f t="shared" si="143"/>
        <v/>
      </c>
      <c r="D931" s="195" t="str">
        <f t="shared" si="147"/>
        <v/>
      </c>
      <c r="E931" s="210" t="str">
        <f t="shared" si="141"/>
        <v/>
      </c>
      <c r="F931" s="210" t="str">
        <f t="shared" si="148"/>
        <v/>
      </c>
      <c r="G931" s="210" t="str">
        <f t="shared" si="149"/>
        <v/>
      </c>
      <c r="H931" s="210" t="str">
        <f t="shared" si="144"/>
        <v/>
      </c>
      <c r="I931" s="210" t="str">
        <f t="shared" si="145"/>
        <v/>
      </c>
      <c r="J931" s="210" t="str">
        <f t="shared" si="150"/>
        <v/>
      </c>
      <c r="K931" s="210" t="str">
        <f t="shared" si="146"/>
        <v/>
      </c>
    </row>
    <row r="932" spans="2:11">
      <c r="B932" s="194" t="str">
        <f t="shared" si="142"/>
        <v/>
      </c>
      <c r="C932" s="209" t="str">
        <f t="shared" si="143"/>
        <v/>
      </c>
      <c r="D932" s="195" t="str">
        <f t="shared" si="147"/>
        <v/>
      </c>
      <c r="E932" s="210" t="str">
        <f t="shared" si="141"/>
        <v/>
      </c>
      <c r="F932" s="210" t="str">
        <f t="shared" si="148"/>
        <v/>
      </c>
      <c r="G932" s="210" t="str">
        <f t="shared" si="149"/>
        <v/>
      </c>
      <c r="H932" s="210" t="str">
        <f t="shared" si="144"/>
        <v/>
      </c>
      <c r="I932" s="210" t="str">
        <f t="shared" si="145"/>
        <v/>
      </c>
      <c r="J932" s="210" t="str">
        <f t="shared" si="150"/>
        <v/>
      </c>
      <c r="K932" s="210" t="str">
        <f t="shared" si="146"/>
        <v/>
      </c>
    </row>
    <row r="933" spans="2:11">
      <c r="B933" s="194" t="str">
        <f t="shared" si="142"/>
        <v/>
      </c>
      <c r="C933" s="209" t="str">
        <f t="shared" si="143"/>
        <v/>
      </c>
      <c r="D933" s="195" t="str">
        <f t="shared" si="147"/>
        <v/>
      </c>
      <c r="E933" s="210" t="str">
        <f t="shared" si="141"/>
        <v/>
      </c>
      <c r="F933" s="210" t="str">
        <f t="shared" si="148"/>
        <v/>
      </c>
      <c r="G933" s="210" t="str">
        <f t="shared" si="149"/>
        <v/>
      </c>
      <c r="H933" s="210" t="str">
        <f t="shared" si="144"/>
        <v/>
      </c>
      <c r="I933" s="210" t="str">
        <f t="shared" si="145"/>
        <v/>
      </c>
      <c r="J933" s="210" t="str">
        <f t="shared" si="150"/>
        <v/>
      </c>
      <c r="K933" s="210" t="str">
        <f t="shared" si="146"/>
        <v/>
      </c>
    </row>
    <row r="934" spans="2:11">
      <c r="B934" s="194" t="str">
        <f t="shared" si="142"/>
        <v/>
      </c>
      <c r="C934" s="209" t="str">
        <f t="shared" si="143"/>
        <v/>
      </c>
      <c r="D934" s="195" t="str">
        <f t="shared" si="147"/>
        <v/>
      </c>
      <c r="E934" s="210" t="str">
        <f t="shared" si="141"/>
        <v/>
      </c>
      <c r="F934" s="210" t="str">
        <f t="shared" si="148"/>
        <v/>
      </c>
      <c r="G934" s="210" t="str">
        <f t="shared" si="149"/>
        <v/>
      </c>
      <c r="H934" s="210" t="str">
        <f t="shared" si="144"/>
        <v/>
      </c>
      <c r="I934" s="210" t="str">
        <f t="shared" si="145"/>
        <v/>
      </c>
      <c r="J934" s="210" t="str">
        <f t="shared" si="150"/>
        <v/>
      </c>
      <c r="K934" s="210" t="str">
        <f t="shared" si="146"/>
        <v/>
      </c>
    </row>
    <row r="935" spans="2:11">
      <c r="B935" s="194" t="str">
        <f t="shared" si="142"/>
        <v/>
      </c>
      <c r="C935" s="209" t="str">
        <f t="shared" si="143"/>
        <v/>
      </c>
      <c r="D935" s="195" t="str">
        <f t="shared" si="147"/>
        <v/>
      </c>
      <c r="E935" s="210" t="str">
        <f t="shared" si="141"/>
        <v/>
      </c>
      <c r="F935" s="210" t="str">
        <f t="shared" si="148"/>
        <v/>
      </c>
      <c r="G935" s="210" t="str">
        <f t="shared" si="149"/>
        <v/>
      </c>
      <c r="H935" s="210" t="str">
        <f t="shared" si="144"/>
        <v/>
      </c>
      <c r="I935" s="210" t="str">
        <f t="shared" si="145"/>
        <v/>
      </c>
      <c r="J935" s="210" t="str">
        <f t="shared" si="150"/>
        <v/>
      </c>
      <c r="K935" s="210" t="str">
        <f t="shared" si="146"/>
        <v/>
      </c>
    </row>
    <row r="936" spans="2:11">
      <c r="B936" s="194" t="str">
        <f t="shared" si="142"/>
        <v/>
      </c>
      <c r="C936" s="209" t="str">
        <f t="shared" si="143"/>
        <v/>
      </c>
      <c r="D936" s="195" t="str">
        <f t="shared" si="147"/>
        <v/>
      </c>
      <c r="E936" s="210" t="str">
        <f t="shared" si="141"/>
        <v/>
      </c>
      <c r="F936" s="210" t="str">
        <f t="shared" si="148"/>
        <v/>
      </c>
      <c r="G936" s="210" t="str">
        <f t="shared" si="149"/>
        <v/>
      </c>
      <c r="H936" s="210" t="str">
        <f t="shared" si="144"/>
        <v/>
      </c>
      <c r="I936" s="210" t="str">
        <f t="shared" si="145"/>
        <v/>
      </c>
      <c r="J936" s="210" t="str">
        <f t="shared" si="150"/>
        <v/>
      </c>
      <c r="K936" s="210" t="str">
        <f t="shared" si="146"/>
        <v/>
      </c>
    </row>
    <row r="937" spans="2:11">
      <c r="B937" s="194" t="str">
        <f t="shared" si="142"/>
        <v/>
      </c>
      <c r="C937" s="209" t="str">
        <f t="shared" si="143"/>
        <v/>
      </c>
      <c r="D937" s="195" t="str">
        <f t="shared" si="147"/>
        <v/>
      </c>
      <c r="E937" s="210" t="str">
        <f t="shared" si="141"/>
        <v/>
      </c>
      <c r="F937" s="210" t="str">
        <f t="shared" si="148"/>
        <v/>
      </c>
      <c r="G937" s="210" t="str">
        <f t="shared" si="149"/>
        <v/>
      </c>
      <c r="H937" s="210" t="str">
        <f t="shared" si="144"/>
        <v/>
      </c>
      <c r="I937" s="210" t="str">
        <f t="shared" si="145"/>
        <v/>
      </c>
      <c r="J937" s="210" t="str">
        <f t="shared" si="150"/>
        <v/>
      </c>
      <c r="K937" s="210" t="str">
        <f t="shared" si="146"/>
        <v/>
      </c>
    </row>
    <row r="938" spans="2:11">
      <c r="B938" s="194" t="str">
        <f t="shared" si="142"/>
        <v/>
      </c>
      <c r="C938" s="209" t="str">
        <f t="shared" si="143"/>
        <v/>
      </c>
      <c r="D938" s="195" t="str">
        <f t="shared" si="147"/>
        <v/>
      </c>
      <c r="E938" s="210" t="str">
        <f t="shared" si="141"/>
        <v/>
      </c>
      <c r="F938" s="210" t="str">
        <f t="shared" si="148"/>
        <v/>
      </c>
      <c r="G938" s="210" t="str">
        <f t="shared" si="149"/>
        <v/>
      </c>
      <c r="H938" s="210" t="str">
        <f t="shared" si="144"/>
        <v/>
      </c>
      <c r="I938" s="210" t="str">
        <f t="shared" si="145"/>
        <v/>
      </c>
      <c r="J938" s="210" t="str">
        <f t="shared" si="150"/>
        <v/>
      </c>
      <c r="K938" s="210" t="str">
        <f t="shared" si="146"/>
        <v/>
      </c>
    </row>
    <row r="939" spans="2:11">
      <c r="B939" s="194" t="str">
        <f t="shared" si="142"/>
        <v/>
      </c>
      <c r="C939" s="209" t="str">
        <f t="shared" si="143"/>
        <v/>
      </c>
      <c r="D939" s="195" t="str">
        <f t="shared" si="147"/>
        <v/>
      </c>
      <c r="E939" s="210" t="str">
        <f t="shared" si="141"/>
        <v/>
      </c>
      <c r="F939" s="210" t="str">
        <f t="shared" si="148"/>
        <v/>
      </c>
      <c r="G939" s="210" t="str">
        <f t="shared" si="149"/>
        <v/>
      </c>
      <c r="H939" s="210" t="str">
        <f t="shared" si="144"/>
        <v/>
      </c>
      <c r="I939" s="210" t="str">
        <f t="shared" si="145"/>
        <v/>
      </c>
      <c r="J939" s="210" t="str">
        <f t="shared" si="150"/>
        <v/>
      </c>
      <c r="K939" s="210" t="str">
        <f t="shared" si="146"/>
        <v/>
      </c>
    </row>
    <row r="940" spans="2:11">
      <c r="B940" s="194" t="str">
        <f t="shared" si="142"/>
        <v/>
      </c>
      <c r="C940" s="209" t="str">
        <f t="shared" si="143"/>
        <v/>
      </c>
      <c r="D940" s="195" t="str">
        <f t="shared" si="147"/>
        <v/>
      </c>
      <c r="E940" s="210" t="str">
        <f t="shared" si="141"/>
        <v/>
      </c>
      <c r="F940" s="210" t="str">
        <f t="shared" si="148"/>
        <v/>
      </c>
      <c r="G940" s="210" t="str">
        <f t="shared" si="149"/>
        <v/>
      </c>
      <c r="H940" s="210" t="str">
        <f t="shared" si="144"/>
        <v/>
      </c>
      <c r="I940" s="210" t="str">
        <f t="shared" si="145"/>
        <v/>
      </c>
      <c r="J940" s="210" t="str">
        <f t="shared" si="150"/>
        <v/>
      </c>
      <c r="K940" s="210" t="str">
        <f t="shared" si="146"/>
        <v/>
      </c>
    </row>
    <row r="941" spans="2:11">
      <c r="B941" s="194" t="str">
        <f t="shared" si="142"/>
        <v/>
      </c>
      <c r="C941" s="209" t="str">
        <f t="shared" si="143"/>
        <v/>
      </c>
      <c r="D941" s="195" t="str">
        <f t="shared" si="147"/>
        <v/>
      </c>
      <c r="E941" s="210" t="str">
        <f t="shared" si="141"/>
        <v/>
      </c>
      <c r="F941" s="210" t="str">
        <f t="shared" si="148"/>
        <v/>
      </c>
      <c r="G941" s="210" t="str">
        <f t="shared" si="149"/>
        <v/>
      </c>
      <c r="H941" s="210" t="str">
        <f t="shared" si="144"/>
        <v/>
      </c>
      <c r="I941" s="210" t="str">
        <f t="shared" si="145"/>
        <v/>
      </c>
      <c r="J941" s="210" t="str">
        <f t="shared" si="150"/>
        <v/>
      </c>
      <c r="K941" s="210" t="str">
        <f t="shared" si="146"/>
        <v/>
      </c>
    </row>
    <row r="942" spans="2:11">
      <c r="B942" s="194" t="str">
        <f t="shared" si="142"/>
        <v/>
      </c>
      <c r="C942" s="209" t="str">
        <f t="shared" si="143"/>
        <v/>
      </c>
      <c r="D942" s="195" t="str">
        <f t="shared" si="147"/>
        <v/>
      </c>
      <c r="E942" s="210" t="str">
        <f t="shared" si="141"/>
        <v/>
      </c>
      <c r="F942" s="210" t="str">
        <f t="shared" si="148"/>
        <v/>
      </c>
      <c r="G942" s="210" t="str">
        <f t="shared" si="149"/>
        <v/>
      </c>
      <c r="H942" s="210" t="str">
        <f t="shared" si="144"/>
        <v/>
      </c>
      <c r="I942" s="210" t="str">
        <f t="shared" si="145"/>
        <v/>
      </c>
      <c r="J942" s="210" t="str">
        <f t="shared" si="150"/>
        <v/>
      </c>
      <c r="K942" s="210" t="str">
        <f t="shared" si="146"/>
        <v/>
      </c>
    </row>
    <row r="943" spans="2:11">
      <c r="B943" s="194" t="str">
        <f t="shared" si="142"/>
        <v/>
      </c>
      <c r="C943" s="209" t="str">
        <f t="shared" si="143"/>
        <v/>
      </c>
      <c r="D943" s="195" t="str">
        <f t="shared" si="147"/>
        <v/>
      </c>
      <c r="E943" s="210" t="str">
        <f t="shared" si="141"/>
        <v/>
      </c>
      <c r="F943" s="210" t="str">
        <f t="shared" si="148"/>
        <v/>
      </c>
      <c r="G943" s="210" t="str">
        <f t="shared" si="149"/>
        <v/>
      </c>
      <c r="H943" s="210" t="str">
        <f t="shared" si="144"/>
        <v/>
      </c>
      <c r="I943" s="210" t="str">
        <f t="shared" si="145"/>
        <v/>
      </c>
      <c r="J943" s="210" t="str">
        <f t="shared" si="150"/>
        <v/>
      </c>
      <c r="K943" s="210" t="str">
        <f t="shared" si="146"/>
        <v/>
      </c>
    </row>
    <row r="944" spans="2:11">
      <c r="B944" s="194" t="str">
        <f t="shared" si="142"/>
        <v/>
      </c>
      <c r="C944" s="209" t="str">
        <f t="shared" si="143"/>
        <v/>
      </c>
      <c r="D944" s="195" t="str">
        <f t="shared" si="147"/>
        <v/>
      </c>
      <c r="E944" s="210" t="str">
        <f t="shared" si="141"/>
        <v/>
      </c>
      <c r="F944" s="210" t="str">
        <f t="shared" si="148"/>
        <v/>
      </c>
      <c r="G944" s="210" t="str">
        <f t="shared" si="149"/>
        <v/>
      </c>
      <c r="H944" s="210" t="str">
        <f t="shared" si="144"/>
        <v/>
      </c>
      <c r="I944" s="210" t="str">
        <f t="shared" si="145"/>
        <v/>
      </c>
      <c r="J944" s="210" t="str">
        <f t="shared" si="150"/>
        <v/>
      </c>
      <c r="K944" s="210" t="str">
        <f t="shared" si="146"/>
        <v/>
      </c>
    </row>
    <row r="945" spans="2:11">
      <c r="B945" s="194" t="str">
        <f t="shared" si="142"/>
        <v/>
      </c>
      <c r="C945" s="209" t="str">
        <f t="shared" si="143"/>
        <v/>
      </c>
      <c r="D945" s="195" t="str">
        <f t="shared" si="147"/>
        <v/>
      </c>
      <c r="E945" s="210" t="str">
        <f t="shared" si="141"/>
        <v/>
      </c>
      <c r="F945" s="210" t="str">
        <f t="shared" si="148"/>
        <v/>
      </c>
      <c r="G945" s="210" t="str">
        <f t="shared" si="149"/>
        <v/>
      </c>
      <c r="H945" s="210" t="str">
        <f t="shared" si="144"/>
        <v/>
      </c>
      <c r="I945" s="210" t="str">
        <f t="shared" si="145"/>
        <v/>
      </c>
      <c r="J945" s="210" t="str">
        <f t="shared" si="150"/>
        <v/>
      </c>
      <c r="K945" s="210" t="str">
        <f t="shared" si="146"/>
        <v/>
      </c>
    </row>
    <row r="946" spans="2:11">
      <c r="B946" s="194" t="str">
        <f t="shared" si="142"/>
        <v/>
      </c>
      <c r="C946" s="209" t="str">
        <f t="shared" si="143"/>
        <v/>
      </c>
      <c r="D946" s="195" t="str">
        <f t="shared" si="147"/>
        <v/>
      </c>
      <c r="E946" s="210" t="str">
        <f t="shared" si="141"/>
        <v/>
      </c>
      <c r="F946" s="210" t="str">
        <f t="shared" si="148"/>
        <v/>
      </c>
      <c r="G946" s="210" t="str">
        <f t="shared" si="149"/>
        <v/>
      </c>
      <c r="H946" s="210" t="str">
        <f t="shared" si="144"/>
        <v/>
      </c>
      <c r="I946" s="210" t="str">
        <f t="shared" si="145"/>
        <v/>
      </c>
      <c r="J946" s="210" t="str">
        <f t="shared" si="150"/>
        <v/>
      </c>
      <c r="K946" s="210" t="str">
        <f t="shared" si="146"/>
        <v/>
      </c>
    </row>
    <row r="947" spans="2:11">
      <c r="B947" s="194" t="str">
        <f t="shared" si="142"/>
        <v/>
      </c>
      <c r="C947" s="209" t="str">
        <f t="shared" si="143"/>
        <v/>
      </c>
      <c r="D947" s="195" t="str">
        <f t="shared" si="147"/>
        <v/>
      </c>
      <c r="E947" s="210" t="str">
        <f t="shared" si="141"/>
        <v/>
      </c>
      <c r="F947" s="210" t="str">
        <f t="shared" si="148"/>
        <v/>
      </c>
      <c r="G947" s="210" t="str">
        <f t="shared" si="149"/>
        <v/>
      </c>
      <c r="H947" s="210" t="str">
        <f t="shared" si="144"/>
        <v/>
      </c>
      <c r="I947" s="210" t="str">
        <f t="shared" si="145"/>
        <v/>
      </c>
      <c r="J947" s="210" t="str">
        <f t="shared" si="150"/>
        <v/>
      </c>
      <c r="K947" s="210" t="str">
        <f t="shared" si="146"/>
        <v/>
      </c>
    </row>
    <row r="948" spans="2:11">
      <c r="B948" s="194" t="str">
        <f t="shared" si="142"/>
        <v/>
      </c>
      <c r="C948" s="209" t="str">
        <f t="shared" si="143"/>
        <v/>
      </c>
      <c r="D948" s="195" t="str">
        <f t="shared" si="147"/>
        <v/>
      </c>
      <c r="E948" s="210" t="str">
        <f t="shared" si="141"/>
        <v/>
      </c>
      <c r="F948" s="210" t="str">
        <f t="shared" si="148"/>
        <v/>
      </c>
      <c r="G948" s="210" t="str">
        <f t="shared" si="149"/>
        <v/>
      </c>
      <c r="H948" s="210" t="str">
        <f t="shared" si="144"/>
        <v/>
      </c>
      <c r="I948" s="210" t="str">
        <f t="shared" si="145"/>
        <v/>
      </c>
      <c r="J948" s="210" t="str">
        <f t="shared" si="150"/>
        <v/>
      </c>
      <c r="K948" s="210" t="str">
        <f t="shared" si="146"/>
        <v/>
      </c>
    </row>
    <row r="949" spans="2:11">
      <c r="B949" s="194" t="str">
        <f t="shared" si="142"/>
        <v/>
      </c>
      <c r="C949" s="209" t="str">
        <f t="shared" si="143"/>
        <v/>
      </c>
      <c r="D949" s="195" t="str">
        <f t="shared" si="147"/>
        <v/>
      </c>
      <c r="E949" s="210" t="str">
        <f t="shared" si="141"/>
        <v/>
      </c>
      <c r="F949" s="210" t="str">
        <f t="shared" si="148"/>
        <v/>
      </c>
      <c r="G949" s="210" t="str">
        <f t="shared" si="149"/>
        <v/>
      </c>
      <c r="H949" s="210" t="str">
        <f t="shared" si="144"/>
        <v/>
      </c>
      <c r="I949" s="210" t="str">
        <f t="shared" si="145"/>
        <v/>
      </c>
      <c r="J949" s="210" t="str">
        <f t="shared" si="150"/>
        <v/>
      </c>
      <c r="K949" s="210" t="str">
        <f t="shared" si="146"/>
        <v/>
      </c>
    </row>
    <row r="950" spans="2:11">
      <c r="B950" s="194" t="str">
        <f t="shared" si="142"/>
        <v/>
      </c>
      <c r="C950" s="209" t="str">
        <f t="shared" si="143"/>
        <v/>
      </c>
      <c r="D950" s="195" t="str">
        <f t="shared" si="147"/>
        <v/>
      </c>
      <c r="E950" s="210" t="str">
        <f t="shared" si="141"/>
        <v/>
      </c>
      <c r="F950" s="210" t="str">
        <f t="shared" si="148"/>
        <v/>
      </c>
      <c r="G950" s="210" t="str">
        <f t="shared" si="149"/>
        <v/>
      </c>
      <c r="H950" s="210" t="str">
        <f t="shared" si="144"/>
        <v/>
      </c>
      <c r="I950" s="210" t="str">
        <f t="shared" si="145"/>
        <v/>
      </c>
      <c r="J950" s="210" t="str">
        <f t="shared" si="150"/>
        <v/>
      </c>
      <c r="K950" s="210" t="str">
        <f t="shared" si="146"/>
        <v/>
      </c>
    </row>
    <row r="951" spans="2:11">
      <c r="B951" s="194" t="str">
        <f t="shared" si="142"/>
        <v/>
      </c>
      <c r="C951" s="209" t="str">
        <f t="shared" si="143"/>
        <v/>
      </c>
      <c r="D951" s="195" t="str">
        <f t="shared" si="147"/>
        <v/>
      </c>
      <c r="E951" s="210" t="str">
        <f t="shared" si="141"/>
        <v/>
      </c>
      <c r="F951" s="210" t="str">
        <f t="shared" si="148"/>
        <v/>
      </c>
      <c r="G951" s="210" t="str">
        <f t="shared" si="149"/>
        <v/>
      </c>
      <c r="H951" s="210" t="str">
        <f t="shared" si="144"/>
        <v/>
      </c>
      <c r="I951" s="210" t="str">
        <f t="shared" si="145"/>
        <v/>
      </c>
      <c r="J951" s="210" t="str">
        <f t="shared" si="150"/>
        <v/>
      </c>
      <c r="K951" s="210" t="str">
        <f t="shared" si="146"/>
        <v/>
      </c>
    </row>
    <row r="952" spans="2:11">
      <c r="B952" s="194" t="str">
        <f t="shared" si="142"/>
        <v/>
      </c>
      <c r="C952" s="209" t="str">
        <f t="shared" si="143"/>
        <v/>
      </c>
      <c r="D952" s="195" t="str">
        <f t="shared" si="147"/>
        <v/>
      </c>
      <c r="E952" s="210" t="str">
        <f t="shared" si="141"/>
        <v/>
      </c>
      <c r="F952" s="210" t="str">
        <f t="shared" si="148"/>
        <v/>
      </c>
      <c r="G952" s="210" t="str">
        <f t="shared" si="149"/>
        <v/>
      </c>
      <c r="H952" s="210" t="str">
        <f t="shared" si="144"/>
        <v/>
      </c>
      <c r="I952" s="210" t="str">
        <f t="shared" si="145"/>
        <v/>
      </c>
      <c r="J952" s="210" t="str">
        <f t="shared" si="150"/>
        <v/>
      </c>
      <c r="K952" s="210" t="str">
        <f t="shared" si="146"/>
        <v/>
      </c>
    </row>
    <row r="953" spans="2:11">
      <c r="B953" s="194" t="str">
        <f t="shared" si="142"/>
        <v/>
      </c>
      <c r="C953" s="209" t="str">
        <f t="shared" si="143"/>
        <v/>
      </c>
      <c r="D953" s="195" t="str">
        <f t="shared" si="147"/>
        <v/>
      </c>
      <c r="E953" s="210" t="str">
        <f t="shared" si="141"/>
        <v/>
      </c>
      <c r="F953" s="210" t="str">
        <f t="shared" si="148"/>
        <v/>
      </c>
      <c r="G953" s="210" t="str">
        <f t="shared" si="149"/>
        <v/>
      </c>
      <c r="H953" s="210" t="str">
        <f t="shared" si="144"/>
        <v/>
      </c>
      <c r="I953" s="210" t="str">
        <f t="shared" si="145"/>
        <v/>
      </c>
      <c r="J953" s="210" t="str">
        <f t="shared" si="150"/>
        <v/>
      </c>
      <c r="K953" s="210" t="str">
        <f t="shared" si="146"/>
        <v/>
      </c>
    </row>
    <row r="954" spans="2:11">
      <c r="B954" s="194" t="str">
        <f t="shared" si="142"/>
        <v/>
      </c>
      <c r="C954" s="209" t="str">
        <f t="shared" si="143"/>
        <v/>
      </c>
      <c r="D954" s="195" t="str">
        <f t="shared" si="147"/>
        <v/>
      </c>
      <c r="E954" s="210" t="str">
        <f t="shared" si="141"/>
        <v/>
      </c>
      <c r="F954" s="210" t="str">
        <f t="shared" si="148"/>
        <v/>
      </c>
      <c r="G954" s="210" t="str">
        <f t="shared" si="149"/>
        <v/>
      </c>
      <c r="H954" s="210" t="str">
        <f t="shared" si="144"/>
        <v/>
      </c>
      <c r="I954" s="210" t="str">
        <f t="shared" si="145"/>
        <v/>
      </c>
      <c r="J954" s="210" t="str">
        <f t="shared" si="150"/>
        <v/>
      </c>
      <c r="K954" s="210" t="str">
        <f t="shared" si="146"/>
        <v/>
      </c>
    </row>
    <row r="955" spans="2:11">
      <c r="B955" s="194" t="str">
        <f t="shared" si="142"/>
        <v/>
      </c>
      <c r="C955" s="209" t="str">
        <f t="shared" si="143"/>
        <v/>
      </c>
      <c r="D955" s="195" t="str">
        <f t="shared" si="147"/>
        <v/>
      </c>
      <c r="E955" s="210" t="str">
        <f t="shared" si="141"/>
        <v/>
      </c>
      <c r="F955" s="210" t="str">
        <f t="shared" si="148"/>
        <v/>
      </c>
      <c r="G955" s="210" t="str">
        <f t="shared" si="149"/>
        <v/>
      </c>
      <c r="H955" s="210" t="str">
        <f t="shared" si="144"/>
        <v/>
      </c>
      <c r="I955" s="210" t="str">
        <f t="shared" si="145"/>
        <v/>
      </c>
      <c r="J955" s="210" t="str">
        <f t="shared" si="150"/>
        <v/>
      </c>
      <c r="K955" s="210" t="str">
        <f t="shared" si="146"/>
        <v/>
      </c>
    </row>
    <row r="956" spans="2:11">
      <c r="B956" s="194" t="str">
        <f t="shared" si="142"/>
        <v/>
      </c>
      <c r="C956" s="209" t="str">
        <f t="shared" si="143"/>
        <v/>
      </c>
      <c r="D956" s="195" t="str">
        <f t="shared" si="147"/>
        <v/>
      </c>
      <c r="E956" s="210" t="str">
        <f t="shared" si="141"/>
        <v/>
      </c>
      <c r="F956" s="210" t="str">
        <f t="shared" si="148"/>
        <v/>
      </c>
      <c r="G956" s="210" t="str">
        <f t="shared" si="149"/>
        <v/>
      </c>
      <c r="H956" s="210" t="str">
        <f t="shared" si="144"/>
        <v/>
      </c>
      <c r="I956" s="210" t="str">
        <f t="shared" si="145"/>
        <v/>
      </c>
      <c r="J956" s="210" t="str">
        <f t="shared" si="150"/>
        <v/>
      </c>
      <c r="K956" s="210" t="str">
        <f t="shared" si="146"/>
        <v/>
      </c>
    </row>
    <row r="957" spans="2:11">
      <c r="B957" s="194" t="str">
        <f t="shared" si="142"/>
        <v/>
      </c>
      <c r="C957" s="209" t="str">
        <f t="shared" si="143"/>
        <v/>
      </c>
      <c r="D957" s="195" t="str">
        <f t="shared" si="147"/>
        <v/>
      </c>
      <c r="E957" s="210" t="str">
        <f t="shared" si="141"/>
        <v/>
      </c>
      <c r="F957" s="210" t="str">
        <f t="shared" si="148"/>
        <v/>
      </c>
      <c r="G957" s="210" t="str">
        <f t="shared" si="149"/>
        <v/>
      </c>
      <c r="H957" s="210" t="str">
        <f t="shared" si="144"/>
        <v/>
      </c>
      <c r="I957" s="210" t="str">
        <f t="shared" si="145"/>
        <v/>
      </c>
      <c r="J957" s="210" t="str">
        <f t="shared" si="150"/>
        <v/>
      </c>
      <c r="K957" s="210" t="str">
        <f t="shared" si="146"/>
        <v/>
      </c>
    </row>
    <row r="958" spans="2:11">
      <c r="B958" s="194" t="str">
        <f t="shared" si="142"/>
        <v/>
      </c>
      <c r="C958" s="209" t="str">
        <f t="shared" si="143"/>
        <v/>
      </c>
      <c r="D958" s="195" t="str">
        <f t="shared" si="147"/>
        <v/>
      </c>
      <c r="E958" s="210" t="str">
        <f t="shared" si="141"/>
        <v/>
      </c>
      <c r="F958" s="210" t="str">
        <f t="shared" si="148"/>
        <v/>
      </c>
      <c r="G958" s="210" t="str">
        <f t="shared" si="149"/>
        <v/>
      </c>
      <c r="H958" s="210" t="str">
        <f t="shared" si="144"/>
        <v/>
      </c>
      <c r="I958" s="210" t="str">
        <f t="shared" si="145"/>
        <v/>
      </c>
      <c r="J958" s="210" t="str">
        <f t="shared" si="150"/>
        <v/>
      </c>
      <c r="K958" s="210" t="str">
        <f t="shared" si="146"/>
        <v/>
      </c>
    </row>
    <row r="959" spans="2:11">
      <c r="B959" s="194" t="str">
        <f t="shared" si="142"/>
        <v/>
      </c>
      <c r="C959" s="209" t="str">
        <f t="shared" si="143"/>
        <v/>
      </c>
      <c r="D959" s="195" t="str">
        <f t="shared" si="147"/>
        <v/>
      </c>
      <c r="E959" s="210" t="str">
        <f t="shared" si="141"/>
        <v/>
      </c>
      <c r="F959" s="210" t="str">
        <f t="shared" si="148"/>
        <v/>
      </c>
      <c r="G959" s="210" t="str">
        <f t="shared" si="149"/>
        <v/>
      </c>
      <c r="H959" s="210" t="str">
        <f t="shared" si="144"/>
        <v/>
      </c>
      <c r="I959" s="210" t="str">
        <f t="shared" si="145"/>
        <v/>
      </c>
      <c r="J959" s="210" t="str">
        <f t="shared" si="150"/>
        <v/>
      </c>
      <c r="K959" s="210" t="str">
        <f t="shared" si="146"/>
        <v/>
      </c>
    </row>
    <row r="960" spans="2:11">
      <c r="B960" s="194" t="str">
        <f t="shared" si="142"/>
        <v/>
      </c>
      <c r="C960" s="209" t="str">
        <f t="shared" si="143"/>
        <v/>
      </c>
      <c r="D960" s="195" t="str">
        <f t="shared" si="147"/>
        <v/>
      </c>
      <c r="E960" s="210" t="str">
        <f t="shared" si="141"/>
        <v/>
      </c>
      <c r="F960" s="210" t="str">
        <f t="shared" si="148"/>
        <v/>
      </c>
      <c r="G960" s="210" t="str">
        <f t="shared" si="149"/>
        <v/>
      </c>
      <c r="H960" s="210" t="str">
        <f t="shared" si="144"/>
        <v/>
      </c>
      <c r="I960" s="210" t="str">
        <f t="shared" si="145"/>
        <v/>
      </c>
      <c r="J960" s="210" t="str">
        <f t="shared" si="150"/>
        <v/>
      </c>
      <c r="K960" s="210" t="str">
        <f t="shared" si="146"/>
        <v/>
      </c>
    </row>
    <row r="961" spans="2:11">
      <c r="B961" s="194" t="str">
        <f t="shared" si="142"/>
        <v/>
      </c>
      <c r="C961" s="209" t="str">
        <f t="shared" si="143"/>
        <v/>
      </c>
      <c r="D961" s="195" t="str">
        <f t="shared" si="147"/>
        <v/>
      </c>
      <c r="E961" s="210" t="str">
        <f t="shared" si="141"/>
        <v/>
      </c>
      <c r="F961" s="210" t="str">
        <f t="shared" si="148"/>
        <v/>
      </c>
      <c r="G961" s="210" t="str">
        <f t="shared" si="149"/>
        <v/>
      </c>
      <c r="H961" s="210" t="str">
        <f t="shared" si="144"/>
        <v/>
      </c>
      <c r="I961" s="210" t="str">
        <f t="shared" si="145"/>
        <v/>
      </c>
      <c r="J961" s="210" t="str">
        <f t="shared" si="150"/>
        <v/>
      </c>
      <c r="K961" s="210" t="str">
        <f t="shared" si="146"/>
        <v/>
      </c>
    </row>
    <row r="962" spans="2:11">
      <c r="B962" s="194" t="str">
        <f t="shared" si="142"/>
        <v/>
      </c>
      <c r="C962" s="209" t="str">
        <f t="shared" si="143"/>
        <v/>
      </c>
      <c r="D962" s="195" t="str">
        <f t="shared" si="147"/>
        <v/>
      </c>
      <c r="E962" s="210" t="str">
        <f t="shared" si="141"/>
        <v/>
      </c>
      <c r="F962" s="210" t="str">
        <f t="shared" si="148"/>
        <v/>
      </c>
      <c r="G962" s="210" t="str">
        <f t="shared" si="149"/>
        <v/>
      </c>
      <c r="H962" s="210" t="str">
        <f t="shared" si="144"/>
        <v/>
      </c>
      <c r="I962" s="210" t="str">
        <f t="shared" si="145"/>
        <v/>
      </c>
      <c r="J962" s="210" t="str">
        <f t="shared" si="150"/>
        <v/>
      </c>
      <c r="K962" s="210" t="str">
        <f t="shared" si="146"/>
        <v/>
      </c>
    </row>
    <row r="963" spans="2:11">
      <c r="B963" s="194" t="str">
        <f t="shared" si="142"/>
        <v/>
      </c>
      <c r="C963" s="209" t="str">
        <f t="shared" si="143"/>
        <v/>
      </c>
      <c r="D963" s="195" t="str">
        <f t="shared" si="147"/>
        <v/>
      </c>
      <c r="E963" s="210" t="str">
        <f t="shared" si="141"/>
        <v/>
      </c>
      <c r="F963" s="210" t="str">
        <f t="shared" si="148"/>
        <v/>
      </c>
      <c r="G963" s="210" t="str">
        <f t="shared" si="149"/>
        <v/>
      </c>
      <c r="H963" s="210" t="str">
        <f t="shared" si="144"/>
        <v/>
      </c>
      <c r="I963" s="210" t="str">
        <f t="shared" si="145"/>
        <v/>
      </c>
      <c r="J963" s="210" t="str">
        <f t="shared" si="150"/>
        <v/>
      </c>
      <c r="K963" s="210" t="str">
        <f t="shared" si="146"/>
        <v/>
      </c>
    </row>
    <row r="964" spans="2:11">
      <c r="B964" s="194" t="str">
        <f t="shared" si="142"/>
        <v/>
      </c>
      <c r="C964" s="209" t="str">
        <f t="shared" si="143"/>
        <v/>
      </c>
      <c r="D964" s="195" t="str">
        <f t="shared" si="147"/>
        <v/>
      </c>
      <c r="E964" s="210" t="str">
        <f t="shared" si="141"/>
        <v/>
      </c>
      <c r="F964" s="210" t="str">
        <f t="shared" si="148"/>
        <v/>
      </c>
      <c r="G964" s="210" t="str">
        <f t="shared" si="149"/>
        <v/>
      </c>
      <c r="H964" s="210" t="str">
        <f t="shared" si="144"/>
        <v/>
      </c>
      <c r="I964" s="210" t="str">
        <f t="shared" si="145"/>
        <v/>
      </c>
      <c r="J964" s="210" t="str">
        <f t="shared" si="150"/>
        <v/>
      </c>
      <c r="K964" s="210" t="str">
        <f t="shared" si="146"/>
        <v/>
      </c>
    </row>
    <row r="965" spans="2:11">
      <c r="B965" s="194" t="str">
        <f t="shared" si="142"/>
        <v/>
      </c>
      <c r="C965" s="209" t="str">
        <f t="shared" si="143"/>
        <v/>
      </c>
      <c r="D965" s="195" t="str">
        <f t="shared" si="147"/>
        <v/>
      </c>
      <c r="E965" s="210" t="str">
        <f t="shared" si="141"/>
        <v/>
      </c>
      <c r="F965" s="210" t="str">
        <f t="shared" si="148"/>
        <v/>
      </c>
      <c r="G965" s="210" t="str">
        <f t="shared" si="149"/>
        <v/>
      </c>
      <c r="H965" s="210" t="str">
        <f t="shared" si="144"/>
        <v/>
      </c>
      <c r="I965" s="210" t="str">
        <f t="shared" si="145"/>
        <v/>
      </c>
      <c r="J965" s="210" t="str">
        <f t="shared" si="150"/>
        <v/>
      </c>
      <c r="K965" s="210" t="str">
        <f t="shared" si="146"/>
        <v/>
      </c>
    </row>
    <row r="966" spans="2:11">
      <c r="B966" s="194" t="str">
        <f t="shared" si="142"/>
        <v/>
      </c>
      <c r="C966" s="209" t="str">
        <f t="shared" si="143"/>
        <v/>
      </c>
      <c r="D966" s="195" t="str">
        <f t="shared" si="147"/>
        <v/>
      </c>
      <c r="E966" s="210" t="str">
        <f t="shared" si="141"/>
        <v/>
      </c>
      <c r="F966" s="210" t="str">
        <f t="shared" si="148"/>
        <v/>
      </c>
      <c r="G966" s="210" t="str">
        <f t="shared" si="149"/>
        <v/>
      </c>
      <c r="H966" s="210" t="str">
        <f t="shared" si="144"/>
        <v/>
      </c>
      <c r="I966" s="210" t="str">
        <f t="shared" si="145"/>
        <v/>
      </c>
      <c r="J966" s="210" t="str">
        <f t="shared" si="150"/>
        <v/>
      </c>
      <c r="K966" s="210" t="str">
        <f t="shared" si="146"/>
        <v/>
      </c>
    </row>
    <row r="967" spans="2:11">
      <c r="B967" s="194" t="str">
        <f t="shared" si="142"/>
        <v/>
      </c>
      <c r="C967" s="209" t="str">
        <f t="shared" si="143"/>
        <v/>
      </c>
      <c r="D967" s="195" t="str">
        <f t="shared" si="147"/>
        <v/>
      </c>
      <c r="E967" s="210" t="str">
        <f t="shared" si="141"/>
        <v/>
      </c>
      <c r="F967" s="210" t="str">
        <f t="shared" si="148"/>
        <v/>
      </c>
      <c r="G967" s="210" t="str">
        <f t="shared" si="149"/>
        <v/>
      </c>
      <c r="H967" s="210" t="str">
        <f t="shared" si="144"/>
        <v/>
      </c>
      <c r="I967" s="210" t="str">
        <f t="shared" si="145"/>
        <v/>
      </c>
      <c r="J967" s="210" t="str">
        <f t="shared" si="150"/>
        <v/>
      </c>
      <c r="K967" s="210" t="str">
        <f t="shared" si="146"/>
        <v/>
      </c>
    </row>
    <row r="968" spans="2:11">
      <c r="B968" s="194" t="str">
        <f t="shared" si="142"/>
        <v/>
      </c>
      <c r="C968" s="209" t="str">
        <f t="shared" si="143"/>
        <v/>
      </c>
      <c r="D968" s="195" t="str">
        <f t="shared" si="147"/>
        <v/>
      </c>
      <c r="E968" s="210" t="str">
        <f t="shared" si="141"/>
        <v/>
      </c>
      <c r="F968" s="210" t="str">
        <f t="shared" si="148"/>
        <v/>
      </c>
      <c r="G968" s="210" t="str">
        <f t="shared" si="149"/>
        <v/>
      </c>
      <c r="H968" s="210" t="str">
        <f t="shared" si="144"/>
        <v/>
      </c>
      <c r="I968" s="210" t="str">
        <f t="shared" si="145"/>
        <v/>
      </c>
      <c r="J968" s="210" t="str">
        <f t="shared" si="150"/>
        <v/>
      </c>
      <c r="K968" s="210" t="str">
        <f t="shared" si="146"/>
        <v/>
      </c>
    </row>
    <row r="969" spans="2:11">
      <c r="B969" s="194" t="str">
        <f t="shared" si="142"/>
        <v/>
      </c>
      <c r="C969" s="209" t="str">
        <f t="shared" si="143"/>
        <v/>
      </c>
      <c r="D969" s="195" t="str">
        <f t="shared" si="147"/>
        <v/>
      </c>
      <c r="E969" s="210" t="str">
        <f t="shared" si="141"/>
        <v/>
      </c>
      <c r="F969" s="210" t="str">
        <f t="shared" si="148"/>
        <v/>
      </c>
      <c r="G969" s="210" t="str">
        <f t="shared" si="149"/>
        <v/>
      </c>
      <c r="H969" s="210" t="str">
        <f t="shared" si="144"/>
        <v/>
      </c>
      <c r="I969" s="210" t="str">
        <f t="shared" si="145"/>
        <v/>
      </c>
      <c r="J969" s="210" t="str">
        <f t="shared" si="150"/>
        <v/>
      </c>
      <c r="K969" s="210" t="str">
        <f t="shared" si="146"/>
        <v/>
      </c>
    </row>
    <row r="970" spans="2:11">
      <c r="B970" s="194" t="str">
        <f t="shared" si="142"/>
        <v/>
      </c>
      <c r="C970" s="209" t="str">
        <f t="shared" si="143"/>
        <v/>
      </c>
      <c r="D970" s="195" t="str">
        <f t="shared" si="147"/>
        <v/>
      </c>
      <c r="E970" s="210" t="str">
        <f t="shared" si="141"/>
        <v/>
      </c>
      <c r="F970" s="210" t="str">
        <f t="shared" si="148"/>
        <v/>
      </c>
      <c r="G970" s="210" t="str">
        <f t="shared" si="149"/>
        <v/>
      </c>
      <c r="H970" s="210" t="str">
        <f t="shared" si="144"/>
        <v/>
      </c>
      <c r="I970" s="210" t="str">
        <f t="shared" si="145"/>
        <v/>
      </c>
      <c r="J970" s="210" t="str">
        <f t="shared" si="150"/>
        <v/>
      </c>
      <c r="K970" s="210" t="str">
        <f t="shared" si="146"/>
        <v/>
      </c>
    </row>
    <row r="971" spans="2:11">
      <c r="B971" s="194" t="str">
        <f t="shared" si="142"/>
        <v/>
      </c>
      <c r="C971" s="209" t="str">
        <f t="shared" si="143"/>
        <v/>
      </c>
      <c r="D971" s="195" t="str">
        <f t="shared" si="147"/>
        <v/>
      </c>
      <c r="E971" s="210" t="str">
        <f t="shared" si="141"/>
        <v/>
      </c>
      <c r="F971" s="210" t="str">
        <f t="shared" si="148"/>
        <v/>
      </c>
      <c r="G971" s="210" t="str">
        <f t="shared" si="149"/>
        <v/>
      </c>
      <c r="H971" s="210" t="str">
        <f t="shared" si="144"/>
        <v/>
      </c>
      <c r="I971" s="210" t="str">
        <f t="shared" si="145"/>
        <v/>
      </c>
      <c r="J971" s="210" t="str">
        <f t="shared" si="150"/>
        <v/>
      </c>
      <c r="K971" s="210" t="str">
        <f t="shared" si="146"/>
        <v/>
      </c>
    </row>
    <row r="972" spans="2:11">
      <c r="B972" s="194" t="str">
        <f t="shared" si="142"/>
        <v/>
      </c>
      <c r="C972" s="209" t="str">
        <f t="shared" si="143"/>
        <v/>
      </c>
      <c r="D972" s="195" t="str">
        <f t="shared" si="147"/>
        <v/>
      </c>
      <c r="E972" s="210" t="str">
        <f t="shared" si="141"/>
        <v/>
      </c>
      <c r="F972" s="210" t="str">
        <f t="shared" si="148"/>
        <v/>
      </c>
      <c r="G972" s="210" t="str">
        <f t="shared" si="149"/>
        <v/>
      </c>
      <c r="H972" s="210" t="str">
        <f t="shared" si="144"/>
        <v/>
      </c>
      <c r="I972" s="210" t="str">
        <f t="shared" si="145"/>
        <v/>
      </c>
      <c r="J972" s="210" t="str">
        <f t="shared" si="150"/>
        <v/>
      </c>
      <c r="K972" s="210" t="str">
        <f t="shared" si="146"/>
        <v/>
      </c>
    </row>
    <row r="973" spans="2:11">
      <c r="B973" s="194" t="str">
        <f t="shared" si="142"/>
        <v/>
      </c>
      <c r="C973" s="209" t="str">
        <f t="shared" si="143"/>
        <v/>
      </c>
      <c r="D973" s="195" t="str">
        <f t="shared" si="147"/>
        <v/>
      </c>
      <c r="E973" s="210" t="str">
        <f t="shared" si="141"/>
        <v/>
      </c>
      <c r="F973" s="210" t="str">
        <f t="shared" si="148"/>
        <v/>
      </c>
      <c r="G973" s="210" t="str">
        <f t="shared" si="149"/>
        <v/>
      </c>
      <c r="H973" s="210" t="str">
        <f t="shared" si="144"/>
        <v/>
      </c>
      <c r="I973" s="210" t="str">
        <f t="shared" si="145"/>
        <v/>
      </c>
      <c r="J973" s="210" t="str">
        <f t="shared" si="150"/>
        <v/>
      </c>
      <c r="K973" s="210" t="str">
        <f t="shared" si="146"/>
        <v/>
      </c>
    </row>
    <row r="974" spans="2:11">
      <c r="B974" s="194" t="str">
        <f t="shared" si="142"/>
        <v/>
      </c>
      <c r="C974" s="209" t="str">
        <f t="shared" si="143"/>
        <v/>
      </c>
      <c r="D974" s="195" t="str">
        <f t="shared" si="147"/>
        <v/>
      </c>
      <c r="E974" s="210" t="str">
        <f t="shared" si="141"/>
        <v/>
      </c>
      <c r="F974" s="210" t="str">
        <f t="shared" si="148"/>
        <v/>
      </c>
      <c r="G974" s="210" t="str">
        <f t="shared" si="149"/>
        <v/>
      </c>
      <c r="H974" s="210" t="str">
        <f t="shared" si="144"/>
        <v/>
      </c>
      <c r="I974" s="210" t="str">
        <f t="shared" si="145"/>
        <v/>
      </c>
      <c r="J974" s="210" t="str">
        <f t="shared" si="150"/>
        <v/>
      </c>
      <c r="K974" s="210" t="str">
        <f t="shared" si="146"/>
        <v/>
      </c>
    </row>
    <row r="975" spans="2:11">
      <c r="B975" s="194" t="str">
        <f t="shared" si="142"/>
        <v/>
      </c>
      <c r="C975" s="209" t="str">
        <f t="shared" si="143"/>
        <v/>
      </c>
      <c r="D975" s="195" t="str">
        <f t="shared" si="147"/>
        <v/>
      </c>
      <c r="E975" s="210" t="str">
        <f t="shared" si="141"/>
        <v/>
      </c>
      <c r="F975" s="210" t="str">
        <f t="shared" si="148"/>
        <v/>
      </c>
      <c r="G975" s="210" t="str">
        <f t="shared" si="149"/>
        <v/>
      </c>
      <c r="H975" s="210" t="str">
        <f t="shared" si="144"/>
        <v/>
      </c>
      <c r="I975" s="210" t="str">
        <f t="shared" si="145"/>
        <v/>
      </c>
      <c r="J975" s="210" t="str">
        <f t="shared" si="150"/>
        <v/>
      </c>
      <c r="K975" s="210" t="str">
        <f t="shared" si="146"/>
        <v/>
      </c>
    </row>
    <row r="976" spans="2:11">
      <c r="B976" s="194" t="str">
        <f t="shared" si="142"/>
        <v/>
      </c>
      <c r="C976" s="209" t="str">
        <f t="shared" si="143"/>
        <v/>
      </c>
      <c r="D976" s="195" t="str">
        <f t="shared" si="147"/>
        <v/>
      </c>
      <c r="E976" s="210" t="str">
        <f t="shared" si="141"/>
        <v/>
      </c>
      <c r="F976" s="210" t="str">
        <f t="shared" si="148"/>
        <v/>
      </c>
      <c r="G976" s="210" t="str">
        <f t="shared" si="149"/>
        <v/>
      </c>
      <c r="H976" s="210" t="str">
        <f t="shared" si="144"/>
        <v/>
      </c>
      <c r="I976" s="210" t="str">
        <f t="shared" si="145"/>
        <v/>
      </c>
      <c r="J976" s="210" t="str">
        <f t="shared" si="150"/>
        <v/>
      </c>
      <c r="K976" s="210" t="str">
        <f t="shared" si="146"/>
        <v/>
      </c>
    </row>
    <row r="977" spans="2:11">
      <c r="B977" s="194" t="str">
        <f t="shared" si="142"/>
        <v/>
      </c>
      <c r="C977" s="209" t="str">
        <f t="shared" si="143"/>
        <v/>
      </c>
      <c r="D977" s="195" t="str">
        <f t="shared" si="147"/>
        <v/>
      </c>
      <c r="E977" s="210" t="str">
        <f t="shared" si="141"/>
        <v/>
      </c>
      <c r="F977" s="210" t="str">
        <f t="shared" si="148"/>
        <v/>
      </c>
      <c r="G977" s="210" t="str">
        <f t="shared" si="149"/>
        <v/>
      </c>
      <c r="H977" s="210" t="str">
        <f t="shared" si="144"/>
        <v/>
      </c>
      <c r="I977" s="210" t="str">
        <f t="shared" si="145"/>
        <v/>
      </c>
      <c r="J977" s="210" t="str">
        <f t="shared" si="150"/>
        <v/>
      </c>
      <c r="K977" s="210" t="str">
        <f t="shared" si="146"/>
        <v/>
      </c>
    </row>
    <row r="978" spans="2:11">
      <c r="B978" s="194" t="str">
        <f t="shared" si="142"/>
        <v/>
      </c>
      <c r="C978" s="209" t="str">
        <f t="shared" si="143"/>
        <v/>
      </c>
      <c r="D978" s="195" t="str">
        <f t="shared" si="147"/>
        <v/>
      </c>
      <c r="E978" s="210" t="str">
        <f t="shared" si="141"/>
        <v/>
      </c>
      <c r="F978" s="210" t="str">
        <f t="shared" si="148"/>
        <v/>
      </c>
      <c r="G978" s="210" t="str">
        <f t="shared" si="149"/>
        <v/>
      </c>
      <c r="H978" s="210" t="str">
        <f t="shared" si="144"/>
        <v/>
      </c>
      <c r="I978" s="210" t="str">
        <f t="shared" si="145"/>
        <v/>
      </c>
      <c r="J978" s="210" t="str">
        <f t="shared" si="150"/>
        <v/>
      </c>
      <c r="K978" s="210" t="str">
        <f t="shared" si="146"/>
        <v/>
      </c>
    </row>
    <row r="979" spans="2:11">
      <c r="B979" s="194" t="str">
        <f t="shared" si="142"/>
        <v/>
      </c>
      <c r="C979" s="209" t="str">
        <f t="shared" si="143"/>
        <v/>
      </c>
      <c r="D979" s="195" t="str">
        <f t="shared" si="147"/>
        <v/>
      </c>
      <c r="E979" s="210" t="str">
        <f t="shared" si="141"/>
        <v/>
      </c>
      <c r="F979" s="210" t="str">
        <f t="shared" si="148"/>
        <v/>
      </c>
      <c r="G979" s="210" t="str">
        <f t="shared" si="149"/>
        <v/>
      </c>
      <c r="H979" s="210" t="str">
        <f t="shared" si="144"/>
        <v/>
      </c>
      <c r="I979" s="210" t="str">
        <f t="shared" si="145"/>
        <v/>
      </c>
      <c r="J979" s="210" t="str">
        <f t="shared" si="150"/>
        <v/>
      </c>
      <c r="K979" s="210" t="str">
        <f t="shared" si="146"/>
        <v/>
      </c>
    </row>
    <row r="980" spans="2:11">
      <c r="B980" s="194" t="str">
        <f t="shared" si="142"/>
        <v/>
      </c>
      <c r="C980" s="209" t="str">
        <f t="shared" si="143"/>
        <v/>
      </c>
      <c r="D980" s="195" t="str">
        <f t="shared" si="147"/>
        <v/>
      </c>
      <c r="E980" s="210" t="str">
        <f t="shared" si="141"/>
        <v/>
      </c>
      <c r="F980" s="210" t="str">
        <f t="shared" si="148"/>
        <v/>
      </c>
      <c r="G980" s="210" t="str">
        <f t="shared" si="149"/>
        <v/>
      </c>
      <c r="H980" s="210" t="str">
        <f t="shared" si="144"/>
        <v/>
      </c>
      <c r="I980" s="210" t="str">
        <f t="shared" si="145"/>
        <v/>
      </c>
      <c r="J980" s="210" t="str">
        <f t="shared" si="150"/>
        <v/>
      </c>
      <c r="K980" s="210" t="str">
        <f t="shared" si="146"/>
        <v/>
      </c>
    </row>
    <row r="981" spans="2:11">
      <c r="B981" s="194" t="str">
        <f t="shared" si="142"/>
        <v/>
      </c>
      <c r="C981" s="209" t="str">
        <f t="shared" si="143"/>
        <v/>
      </c>
      <c r="D981" s="195" t="str">
        <f t="shared" si="147"/>
        <v/>
      </c>
      <c r="E981" s="210" t="str">
        <f t="shared" si="141"/>
        <v/>
      </c>
      <c r="F981" s="210" t="str">
        <f t="shared" si="148"/>
        <v/>
      </c>
      <c r="G981" s="210" t="str">
        <f t="shared" si="149"/>
        <v/>
      </c>
      <c r="H981" s="210" t="str">
        <f t="shared" si="144"/>
        <v/>
      </c>
      <c r="I981" s="210" t="str">
        <f t="shared" si="145"/>
        <v/>
      </c>
      <c r="J981" s="210" t="str">
        <f t="shared" si="150"/>
        <v/>
      </c>
      <c r="K981" s="210" t="str">
        <f t="shared" si="146"/>
        <v/>
      </c>
    </row>
    <row r="982" spans="2:11">
      <c r="B982" s="194" t="str">
        <f t="shared" si="142"/>
        <v/>
      </c>
      <c r="C982" s="209" t="str">
        <f t="shared" si="143"/>
        <v/>
      </c>
      <c r="D982" s="195" t="str">
        <f t="shared" si="147"/>
        <v/>
      </c>
      <c r="E982" s="210" t="str">
        <f t="shared" si="141"/>
        <v/>
      </c>
      <c r="F982" s="210" t="str">
        <f t="shared" si="148"/>
        <v/>
      </c>
      <c r="G982" s="210" t="str">
        <f t="shared" si="149"/>
        <v/>
      </c>
      <c r="H982" s="210" t="str">
        <f t="shared" si="144"/>
        <v/>
      </c>
      <c r="I982" s="210" t="str">
        <f t="shared" si="145"/>
        <v/>
      </c>
      <c r="J982" s="210" t="str">
        <f t="shared" si="150"/>
        <v/>
      </c>
      <c r="K982" s="210" t="str">
        <f t="shared" si="146"/>
        <v/>
      </c>
    </row>
    <row r="983" spans="2:11">
      <c r="B983" s="194" t="str">
        <f t="shared" si="142"/>
        <v/>
      </c>
      <c r="C983" s="209" t="str">
        <f t="shared" si="143"/>
        <v/>
      </c>
      <c r="D983" s="195" t="str">
        <f t="shared" si="147"/>
        <v/>
      </c>
      <c r="E983" s="210" t="str">
        <f t="shared" si="141"/>
        <v/>
      </c>
      <c r="F983" s="210" t="str">
        <f t="shared" si="148"/>
        <v/>
      </c>
      <c r="G983" s="210" t="str">
        <f t="shared" si="149"/>
        <v/>
      </c>
      <c r="H983" s="210" t="str">
        <f t="shared" si="144"/>
        <v/>
      </c>
      <c r="I983" s="210" t="str">
        <f t="shared" si="145"/>
        <v/>
      </c>
      <c r="J983" s="210" t="str">
        <f t="shared" si="150"/>
        <v/>
      </c>
      <c r="K983" s="210" t="str">
        <f t="shared" si="146"/>
        <v/>
      </c>
    </row>
    <row r="984" spans="2:11">
      <c r="B984" s="194" t="str">
        <f t="shared" si="142"/>
        <v/>
      </c>
      <c r="C984" s="209" t="str">
        <f t="shared" si="143"/>
        <v/>
      </c>
      <c r="D984" s="195" t="str">
        <f t="shared" si="147"/>
        <v/>
      </c>
      <c r="E984" s="210" t="str">
        <f t="shared" si="141"/>
        <v/>
      </c>
      <c r="F984" s="210" t="str">
        <f t="shared" si="148"/>
        <v/>
      </c>
      <c r="G984" s="210" t="str">
        <f t="shared" si="149"/>
        <v/>
      </c>
      <c r="H984" s="210" t="str">
        <f t="shared" si="144"/>
        <v/>
      </c>
      <c r="I984" s="210" t="str">
        <f t="shared" si="145"/>
        <v/>
      </c>
      <c r="J984" s="210" t="str">
        <f t="shared" si="150"/>
        <v/>
      </c>
      <c r="K984" s="210" t="str">
        <f t="shared" si="146"/>
        <v/>
      </c>
    </row>
    <row r="985" spans="2:11">
      <c r="B985" s="194" t="str">
        <f t="shared" si="142"/>
        <v/>
      </c>
      <c r="C985" s="209" t="str">
        <f t="shared" si="143"/>
        <v/>
      </c>
      <c r="D985" s="195" t="str">
        <f t="shared" si="147"/>
        <v/>
      </c>
      <c r="E985" s="210" t="str">
        <f t="shared" si="141"/>
        <v/>
      </c>
      <c r="F985" s="210" t="str">
        <f t="shared" si="148"/>
        <v/>
      </c>
      <c r="G985" s="210" t="str">
        <f t="shared" si="149"/>
        <v/>
      </c>
      <c r="H985" s="210" t="str">
        <f t="shared" si="144"/>
        <v/>
      </c>
      <c r="I985" s="210" t="str">
        <f t="shared" si="145"/>
        <v/>
      </c>
      <c r="J985" s="210" t="str">
        <f t="shared" si="150"/>
        <v/>
      </c>
      <c r="K985" s="210" t="str">
        <f t="shared" si="146"/>
        <v/>
      </c>
    </row>
    <row r="986" spans="2:11">
      <c r="B986" s="194" t="str">
        <f t="shared" si="142"/>
        <v/>
      </c>
      <c r="C986" s="209" t="str">
        <f t="shared" si="143"/>
        <v/>
      </c>
      <c r="D986" s="195" t="str">
        <f t="shared" si="147"/>
        <v/>
      </c>
      <c r="E986" s="210" t="str">
        <f t="shared" si="141"/>
        <v/>
      </c>
      <c r="F986" s="210" t="str">
        <f t="shared" si="148"/>
        <v/>
      </c>
      <c r="G986" s="210" t="str">
        <f t="shared" si="149"/>
        <v/>
      </c>
      <c r="H986" s="210" t="str">
        <f t="shared" si="144"/>
        <v/>
      </c>
      <c r="I986" s="210" t="str">
        <f t="shared" si="145"/>
        <v/>
      </c>
      <c r="J986" s="210" t="str">
        <f t="shared" si="150"/>
        <v/>
      </c>
      <c r="K986" s="210" t="str">
        <f t="shared" si="146"/>
        <v/>
      </c>
    </row>
    <row r="987" spans="2:11">
      <c r="B987" s="194" t="str">
        <f t="shared" si="142"/>
        <v/>
      </c>
      <c r="C987" s="209" t="str">
        <f t="shared" si="143"/>
        <v/>
      </c>
      <c r="D987" s="195" t="str">
        <f t="shared" si="147"/>
        <v/>
      </c>
      <c r="E987" s="210" t="str">
        <f t="shared" si="141"/>
        <v/>
      </c>
      <c r="F987" s="210" t="str">
        <f t="shared" si="148"/>
        <v/>
      </c>
      <c r="G987" s="210" t="str">
        <f t="shared" si="149"/>
        <v/>
      </c>
      <c r="H987" s="210" t="str">
        <f t="shared" si="144"/>
        <v/>
      </c>
      <c r="I987" s="210" t="str">
        <f t="shared" si="145"/>
        <v/>
      </c>
      <c r="J987" s="210" t="str">
        <f t="shared" si="150"/>
        <v/>
      </c>
      <c r="K987" s="210" t="str">
        <f t="shared" si="146"/>
        <v/>
      </c>
    </row>
    <row r="988" spans="2:11">
      <c r="B988" s="194" t="str">
        <f t="shared" si="142"/>
        <v/>
      </c>
      <c r="C988" s="209" t="str">
        <f t="shared" si="143"/>
        <v/>
      </c>
      <c r="D988" s="195" t="str">
        <f t="shared" si="147"/>
        <v/>
      </c>
      <c r="E988" s="210" t="str">
        <f t="shared" si="141"/>
        <v/>
      </c>
      <c r="F988" s="210" t="str">
        <f t="shared" si="148"/>
        <v/>
      </c>
      <c r="G988" s="210" t="str">
        <f t="shared" si="149"/>
        <v/>
      </c>
      <c r="H988" s="210" t="str">
        <f t="shared" si="144"/>
        <v/>
      </c>
      <c r="I988" s="210" t="str">
        <f t="shared" si="145"/>
        <v/>
      </c>
      <c r="J988" s="210" t="str">
        <f t="shared" si="150"/>
        <v/>
      </c>
      <c r="K988" s="210" t="str">
        <f t="shared" si="146"/>
        <v/>
      </c>
    </row>
    <row r="989" spans="2:11">
      <c r="B989" s="194" t="str">
        <f t="shared" si="142"/>
        <v/>
      </c>
      <c r="C989" s="209" t="str">
        <f t="shared" si="143"/>
        <v/>
      </c>
      <c r="D989" s="195" t="str">
        <f t="shared" si="147"/>
        <v/>
      </c>
      <c r="E989" s="210" t="str">
        <f t="shared" si="141"/>
        <v/>
      </c>
      <c r="F989" s="210" t="str">
        <f t="shared" si="148"/>
        <v/>
      </c>
      <c r="G989" s="210" t="str">
        <f t="shared" si="149"/>
        <v/>
      </c>
      <c r="H989" s="210" t="str">
        <f t="shared" si="144"/>
        <v/>
      </c>
      <c r="I989" s="210" t="str">
        <f t="shared" si="145"/>
        <v/>
      </c>
      <c r="J989" s="210" t="str">
        <f t="shared" si="150"/>
        <v/>
      </c>
      <c r="K989" s="210" t="str">
        <f t="shared" si="146"/>
        <v/>
      </c>
    </row>
    <row r="990" spans="2:11">
      <c r="B990" s="194" t="str">
        <f t="shared" si="142"/>
        <v/>
      </c>
      <c r="C990" s="209" t="str">
        <f t="shared" si="143"/>
        <v/>
      </c>
      <c r="D990" s="195" t="str">
        <f t="shared" si="147"/>
        <v/>
      </c>
      <c r="E990" s="210" t="str">
        <f t="shared" si="141"/>
        <v/>
      </c>
      <c r="F990" s="210" t="str">
        <f t="shared" si="148"/>
        <v/>
      </c>
      <c r="G990" s="210" t="str">
        <f t="shared" si="149"/>
        <v/>
      </c>
      <c r="H990" s="210" t="str">
        <f t="shared" si="144"/>
        <v/>
      </c>
      <c r="I990" s="210" t="str">
        <f t="shared" si="145"/>
        <v/>
      </c>
      <c r="J990" s="210" t="str">
        <f t="shared" si="150"/>
        <v/>
      </c>
      <c r="K990" s="210" t="str">
        <f t="shared" si="146"/>
        <v/>
      </c>
    </row>
    <row r="991" spans="2:11">
      <c r="B991" s="194" t="str">
        <f t="shared" si="142"/>
        <v/>
      </c>
      <c r="C991" s="209" t="str">
        <f t="shared" si="143"/>
        <v/>
      </c>
      <c r="D991" s="195" t="str">
        <f t="shared" si="147"/>
        <v/>
      </c>
      <c r="E991" s="210" t="str">
        <f t="shared" ref="E991:E1001" si="151">IF(D991&lt;&gt;"",F991+H991,"")</f>
        <v/>
      </c>
      <c r="F991" s="210" t="str">
        <f t="shared" si="148"/>
        <v/>
      </c>
      <c r="G991" s="210" t="str">
        <f t="shared" si="149"/>
        <v/>
      </c>
      <c r="H991" s="210" t="str">
        <f t="shared" si="144"/>
        <v/>
      </c>
      <c r="I991" s="210" t="str">
        <f t="shared" si="145"/>
        <v/>
      </c>
      <c r="J991" s="210" t="str">
        <f t="shared" si="150"/>
        <v/>
      </c>
      <c r="K991" s="210" t="str">
        <f t="shared" si="146"/>
        <v/>
      </c>
    </row>
    <row r="992" spans="2:11">
      <c r="B992" s="194" t="str">
        <f t="shared" ref="B992:B1001" si="152">IF(AND(D992&lt;&gt;"",OR($B$18=2,$B$18=3),B991&lt;$E$21),"D",D992)</f>
        <v/>
      </c>
      <c r="C992" s="209" t="str">
        <f t="shared" ref="C992:C1001" si="153">IF(D992&lt;&gt;"",DATE(YEAR(C991),MONTH(C991)+1,DAY(C991)),"")</f>
        <v/>
      </c>
      <c r="D992" s="195" t="str">
        <f t="shared" si="147"/>
        <v/>
      </c>
      <c r="E992" s="210" t="str">
        <f t="shared" si="151"/>
        <v/>
      </c>
      <c r="F992" s="210" t="str">
        <f t="shared" si="148"/>
        <v/>
      </c>
      <c r="G992" s="210" t="str">
        <f t="shared" si="149"/>
        <v/>
      </c>
      <c r="H992" s="210" t="str">
        <f t="shared" ref="H992:H1001" si="154">IF(D992&lt;&gt;"",$E$7*$E$13/100/12,"")</f>
        <v/>
      </c>
      <c r="I992" s="210" t="str">
        <f t="shared" ref="I992:I1001" si="155">IF(AND(D992&lt;&gt;"",B992=D992),F992-G992,IF(AND(D992&lt;&gt;"",B992="D"),0,""))</f>
        <v/>
      </c>
      <c r="J992" s="210" t="str">
        <f t="shared" si="150"/>
        <v/>
      </c>
      <c r="K992" s="210" t="str">
        <f t="shared" ref="K992:K1001" si="156">IF(D992&lt;&gt;"",K991+G992,"")</f>
        <v/>
      </c>
    </row>
    <row r="993" spans="2:11">
      <c r="B993" s="194" t="str">
        <f t="shared" si="152"/>
        <v/>
      </c>
      <c r="C993" s="209" t="str">
        <f t="shared" si="153"/>
        <v/>
      </c>
      <c r="D993" s="195" t="str">
        <f t="shared" ref="D993:D1001" si="157">IF(AND(D992&gt;0,D992&lt;$E$9),D992+1,"")</f>
        <v/>
      </c>
      <c r="E993" s="210" t="str">
        <f t="shared" si="151"/>
        <v/>
      </c>
      <c r="F993" s="210" t="str">
        <f t="shared" ref="F993:F1001" si="158">IF(AND(D993&lt;&gt;"",B993=D993,$B$18=1),($E$7*$E$11/100)/(12*(1-POWER(1+(($E$11/100)/12),-$E$9))),IF(AND(D993&lt;&gt;"",B993=D993,$B$18=2),($E$7*$E$11/100)/(12*(1-POWER(1+(($E$11/100)/12),-$E$9+$E$21))),IF(AND(D993&lt;&gt;"",B993="D",$B$18=2),G993,IF(AND(D993&lt;&gt;"",B993="D",$B$18=3),0,IF(AND(D993&lt;&gt;"",B993=D993,B992="D",$B$18=3),(J992*$E$11/100)/(12*(1-POWER(1+(($E$11/100)/12),-$E$9+$E$21))),IF(AND(D993&lt;&gt;"",B993=D993,B992&lt;&gt;"D",$B$18=3),F992,""))))))</f>
        <v/>
      </c>
      <c r="G993" s="210" t="str">
        <f t="shared" ref="G993:G1001" si="159">IF(D993&lt;&gt;"",J992*$E$11/100/12,"")</f>
        <v/>
      </c>
      <c r="H993" s="210" t="str">
        <f t="shared" si="154"/>
        <v/>
      </c>
      <c r="I993" s="210" t="str">
        <f t="shared" si="155"/>
        <v/>
      </c>
      <c r="J993" s="210" t="str">
        <f t="shared" ref="J993:J1001" si="160">IF(OR(AND(D993&lt;&gt;"",B993=D993),AND(D993&lt;&gt;"",B993="D",$B$18=2)),J992-F993+G993,IF(AND(D993&lt;&gt;"",B993="D",$B$18=3),J992+G993,""))</f>
        <v/>
      </c>
      <c r="K993" s="210" t="str">
        <f t="shared" si="156"/>
        <v/>
      </c>
    </row>
    <row r="994" spans="2:11">
      <c r="B994" s="194" t="str">
        <f t="shared" si="152"/>
        <v/>
      </c>
      <c r="C994" s="209" t="str">
        <f t="shared" si="153"/>
        <v/>
      </c>
      <c r="D994" s="195" t="str">
        <f t="shared" si="157"/>
        <v/>
      </c>
      <c r="E994" s="210" t="str">
        <f t="shared" si="151"/>
        <v/>
      </c>
      <c r="F994" s="210" t="str">
        <f t="shared" si="158"/>
        <v/>
      </c>
      <c r="G994" s="210" t="str">
        <f t="shared" si="159"/>
        <v/>
      </c>
      <c r="H994" s="210" t="str">
        <f t="shared" si="154"/>
        <v/>
      </c>
      <c r="I994" s="210" t="str">
        <f t="shared" si="155"/>
        <v/>
      </c>
      <c r="J994" s="210" t="str">
        <f t="shared" si="160"/>
        <v/>
      </c>
      <c r="K994" s="210" t="str">
        <f t="shared" si="156"/>
        <v/>
      </c>
    </row>
    <row r="995" spans="2:11">
      <c r="B995" s="194" t="str">
        <f t="shared" si="152"/>
        <v/>
      </c>
      <c r="C995" s="209" t="str">
        <f t="shared" si="153"/>
        <v/>
      </c>
      <c r="D995" s="195" t="str">
        <f t="shared" si="157"/>
        <v/>
      </c>
      <c r="E995" s="210" t="str">
        <f t="shared" si="151"/>
        <v/>
      </c>
      <c r="F995" s="210" t="str">
        <f t="shared" si="158"/>
        <v/>
      </c>
      <c r="G995" s="210" t="str">
        <f t="shared" si="159"/>
        <v/>
      </c>
      <c r="H995" s="210" t="str">
        <f t="shared" si="154"/>
        <v/>
      </c>
      <c r="I995" s="210" t="str">
        <f t="shared" si="155"/>
        <v/>
      </c>
      <c r="J995" s="210" t="str">
        <f t="shared" si="160"/>
        <v/>
      </c>
      <c r="K995" s="210" t="str">
        <f t="shared" si="156"/>
        <v/>
      </c>
    </row>
    <row r="996" spans="2:11">
      <c r="B996" s="194" t="str">
        <f t="shared" si="152"/>
        <v/>
      </c>
      <c r="C996" s="209" t="str">
        <f t="shared" si="153"/>
        <v/>
      </c>
      <c r="D996" s="195" t="str">
        <f t="shared" si="157"/>
        <v/>
      </c>
      <c r="E996" s="210" t="str">
        <f t="shared" si="151"/>
        <v/>
      </c>
      <c r="F996" s="210" t="str">
        <f t="shared" si="158"/>
        <v/>
      </c>
      <c r="G996" s="210" t="str">
        <f t="shared" si="159"/>
        <v/>
      </c>
      <c r="H996" s="210" t="str">
        <f t="shared" si="154"/>
        <v/>
      </c>
      <c r="I996" s="210" t="str">
        <f t="shared" si="155"/>
        <v/>
      </c>
      <c r="J996" s="210" t="str">
        <f t="shared" si="160"/>
        <v/>
      </c>
      <c r="K996" s="210" t="str">
        <f t="shared" si="156"/>
        <v/>
      </c>
    </row>
    <row r="997" spans="2:11">
      <c r="B997" s="194" t="str">
        <f t="shared" si="152"/>
        <v/>
      </c>
      <c r="C997" s="209" t="str">
        <f t="shared" si="153"/>
        <v/>
      </c>
      <c r="D997" s="195" t="str">
        <f t="shared" si="157"/>
        <v/>
      </c>
      <c r="E997" s="210" t="str">
        <f t="shared" si="151"/>
        <v/>
      </c>
      <c r="F997" s="210" t="str">
        <f t="shared" si="158"/>
        <v/>
      </c>
      <c r="G997" s="210" t="str">
        <f t="shared" si="159"/>
        <v/>
      </c>
      <c r="H997" s="210" t="str">
        <f t="shared" si="154"/>
        <v/>
      </c>
      <c r="I997" s="210" t="str">
        <f t="shared" si="155"/>
        <v/>
      </c>
      <c r="J997" s="210" t="str">
        <f t="shared" si="160"/>
        <v/>
      </c>
      <c r="K997" s="210" t="str">
        <f t="shared" si="156"/>
        <v/>
      </c>
    </row>
    <row r="998" spans="2:11">
      <c r="B998" s="194" t="str">
        <f t="shared" si="152"/>
        <v/>
      </c>
      <c r="C998" s="209" t="str">
        <f t="shared" si="153"/>
        <v/>
      </c>
      <c r="D998" s="195" t="str">
        <f t="shared" si="157"/>
        <v/>
      </c>
      <c r="E998" s="210" t="str">
        <f t="shared" si="151"/>
        <v/>
      </c>
      <c r="F998" s="210" t="str">
        <f t="shared" si="158"/>
        <v/>
      </c>
      <c r="G998" s="210" t="str">
        <f t="shared" si="159"/>
        <v/>
      </c>
      <c r="H998" s="210" t="str">
        <f t="shared" si="154"/>
        <v/>
      </c>
      <c r="I998" s="210" t="str">
        <f t="shared" si="155"/>
        <v/>
      </c>
      <c r="J998" s="210" t="str">
        <f t="shared" si="160"/>
        <v/>
      </c>
      <c r="K998" s="210" t="str">
        <f t="shared" si="156"/>
        <v/>
      </c>
    </row>
    <row r="999" spans="2:11">
      <c r="B999" s="194" t="str">
        <f t="shared" si="152"/>
        <v/>
      </c>
      <c r="C999" s="209" t="str">
        <f t="shared" si="153"/>
        <v/>
      </c>
      <c r="D999" s="195" t="str">
        <f t="shared" si="157"/>
        <v/>
      </c>
      <c r="E999" s="210" t="str">
        <f t="shared" si="151"/>
        <v/>
      </c>
      <c r="F999" s="210" t="str">
        <f t="shared" si="158"/>
        <v/>
      </c>
      <c r="G999" s="210" t="str">
        <f t="shared" si="159"/>
        <v/>
      </c>
      <c r="H999" s="210" t="str">
        <f t="shared" si="154"/>
        <v/>
      </c>
      <c r="I999" s="210" t="str">
        <f t="shared" si="155"/>
        <v/>
      </c>
      <c r="J999" s="210" t="str">
        <f t="shared" si="160"/>
        <v/>
      </c>
      <c r="K999" s="210" t="str">
        <f t="shared" si="156"/>
        <v/>
      </c>
    </row>
    <row r="1000" spans="2:11">
      <c r="B1000" s="194" t="str">
        <f t="shared" si="152"/>
        <v/>
      </c>
      <c r="C1000" s="209" t="str">
        <f t="shared" si="153"/>
        <v/>
      </c>
      <c r="D1000" s="195" t="str">
        <f t="shared" si="157"/>
        <v/>
      </c>
      <c r="E1000" s="210" t="str">
        <f t="shared" si="151"/>
        <v/>
      </c>
      <c r="F1000" s="210" t="str">
        <f t="shared" si="158"/>
        <v/>
      </c>
      <c r="G1000" s="210" t="str">
        <f t="shared" si="159"/>
        <v/>
      </c>
      <c r="H1000" s="210" t="str">
        <f t="shared" si="154"/>
        <v/>
      </c>
      <c r="I1000" s="210" t="str">
        <f t="shared" si="155"/>
        <v/>
      </c>
      <c r="J1000" s="210" t="str">
        <f t="shared" si="160"/>
        <v/>
      </c>
      <c r="K1000" s="210" t="str">
        <f t="shared" si="156"/>
        <v/>
      </c>
    </row>
    <row r="1001" spans="2:11">
      <c r="B1001" s="194" t="str">
        <f t="shared" si="152"/>
        <v/>
      </c>
      <c r="C1001" s="209" t="str">
        <f t="shared" si="153"/>
        <v/>
      </c>
      <c r="D1001" s="195" t="str">
        <f t="shared" si="157"/>
        <v/>
      </c>
      <c r="E1001" s="210" t="str">
        <f t="shared" si="151"/>
        <v/>
      </c>
      <c r="F1001" s="210" t="str">
        <f t="shared" si="158"/>
        <v/>
      </c>
      <c r="G1001" s="210" t="str">
        <f t="shared" si="159"/>
        <v/>
      </c>
      <c r="H1001" s="210" t="str">
        <f t="shared" si="154"/>
        <v/>
      </c>
      <c r="I1001" s="210" t="str">
        <f t="shared" si="155"/>
        <v/>
      </c>
      <c r="J1001" s="210" t="str">
        <f t="shared" si="160"/>
        <v/>
      </c>
      <c r="K1001" s="210" t="str">
        <f t="shared" si="156"/>
        <v/>
      </c>
    </row>
  </sheetData>
  <sheetProtection selectLockedCells="1"/>
  <mergeCells count="1">
    <mergeCell ref="C2:P2"/>
  </mergeCells>
  <conditionalFormatting sqref="C31:K1001">
    <cfRule type="expression" dxfId="3" priority="2" stopIfTrue="1">
      <formula>IF(AND($D31&lt;&gt;"",$D31=dureepret),TRUE,FALSE)</formula>
    </cfRule>
    <cfRule type="expression" dxfId="2" priority="3" stopIfTrue="1">
      <formula>IF(MONTH($C31)=12,TRUE,FALSE)</formula>
    </cfRule>
    <cfRule type="expression" dxfId="1" priority="4" stopIfTrue="1">
      <formula>IF($D31&lt;&gt;"",TRUE,FALSE)</formula>
    </cfRule>
  </conditionalFormatting>
  <conditionalFormatting sqref="E21">
    <cfRule type="expression" dxfId="0" priority="1" stopIfTrue="1">
      <formula>(B18=1)</formula>
    </cfRule>
  </conditionalFormatting>
  <dataValidations count="6">
    <dataValidation type="whole" operator="greaterThanOrEqual" allowBlank="1" showInputMessage="1" showErrorMessage="1" sqref="E21:E2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57:E65558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E131093:E131094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E196629:E196630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E262165:E262166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E327701:E327702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E393237:E393238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E458773:E458774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E524309:E524310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E589845:E589846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E655381:E655382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E720917:E720918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E786453:E786454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E851989:E851990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E917525:E917526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E983061:E983062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xr:uid="{00000000-0002-0000-0800-000000000000}">
      <formula1>0</formula1>
    </dataValidation>
    <dataValidation type="decimal" operator="greaterThanOrEqual" allowBlank="1" showInputMessage="1" showErrorMessage="1"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xr:uid="{00000000-0002-0000-0800-000001000000}">
      <formula1>0</formula1>
    </dataValidation>
    <dataValidation type="whole"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0800-000002000000}">
      <formula1>1</formula1>
      <formula2>900</formula2>
    </dataValidation>
    <dataValidation type="decimal" operator="greaterThan" allowBlank="1" showInputMessage="1" showErrorMessage="1"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43 JA65543 SW65543 ACS65543 AMO65543 AWK65543 BGG65543 BQC65543 BZY65543 CJU65543 CTQ65543 DDM65543 DNI65543 DXE65543 EHA65543 EQW65543 FAS65543 FKO65543 FUK65543 GEG65543 GOC65543 GXY65543 HHU65543 HRQ65543 IBM65543 ILI65543 IVE65543 JFA65543 JOW65543 JYS65543 KIO65543 KSK65543 LCG65543 LMC65543 LVY65543 MFU65543 MPQ65543 MZM65543 NJI65543 NTE65543 ODA65543 OMW65543 OWS65543 PGO65543 PQK65543 QAG65543 QKC65543 QTY65543 RDU65543 RNQ65543 RXM65543 SHI65543 SRE65543 TBA65543 TKW65543 TUS65543 UEO65543 UOK65543 UYG65543 VIC65543 VRY65543 WBU65543 WLQ65543 WVM65543 E131079 JA131079 SW131079 ACS131079 AMO131079 AWK131079 BGG131079 BQC131079 BZY131079 CJU131079 CTQ131079 DDM131079 DNI131079 DXE131079 EHA131079 EQW131079 FAS131079 FKO131079 FUK131079 GEG131079 GOC131079 GXY131079 HHU131079 HRQ131079 IBM131079 ILI131079 IVE131079 JFA131079 JOW131079 JYS131079 KIO131079 KSK131079 LCG131079 LMC131079 LVY131079 MFU131079 MPQ131079 MZM131079 NJI131079 NTE131079 ODA131079 OMW131079 OWS131079 PGO131079 PQK131079 QAG131079 QKC131079 QTY131079 RDU131079 RNQ131079 RXM131079 SHI131079 SRE131079 TBA131079 TKW131079 TUS131079 UEO131079 UOK131079 UYG131079 VIC131079 VRY131079 WBU131079 WLQ131079 WVM131079 E196615 JA196615 SW196615 ACS196615 AMO196615 AWK196615 BGG196615 BQC196615 BZY196615 CJU196615 CTQ196615 DDM196615 DNI196615 DXE196615 EHA196615 EQW196615 FAS196615 FKO196615 FUK196615 GEG196615 GOC196615 GXY196615 HHU196615 HRQ196615 IBM196615 ILI196615 IVE196615 JFA196615 JOW196615 JYS196615 KIO196615 KSK196615 LCG196615 LMC196615 LVY196615 MFU196615 MPQ196615 MZM196615 NJI196615 NTE196615 ODA196615 OMW196615 OWS196615 PGO196615 PQK196615 QAG196615 QKC196615 QTY196615 RDU196615 RNQ196615 RXM196615 SHI196615 SRE196615 TBA196615 TKW196615 TUS196615 UEO196615 UOK196615 UYG196615 VIC196615 VRY196615 WBU196615 WLQ196615 WVM196615 E262151 JA262151 SW262151 ACS262151 AMO262151 AWK262151 BGG262151 BQC262151 BZY262151 CJU262151 CTQ262151 DDM262151 DNI262151 DXE262151 EHA262151 EQW262151 FAS262151 FKO262151 FUK262151 GEG262151 GOC262151 GXY262151 HHU262151 HRQ262151 IBM262151 ILI262151 IVE262151 JFA262151 JOW262151 JYS262151 KIO262151 KSK262151 LCG262151 LMC262151 LVY262151 MFU262151 MPQ262151 MZM262151 NJI262151 NTE262151 ODA262151 OMW262151 OWS262151 PGO262151 PQK262151 QAG262151 QKC262151 QTY262151 RDU262151 RNQ262151 RXM262151 SHI262151 SRE262151 TBA262151 TKW262151 TUS262151 UEO262151 UOK262151 UYG262151 VIC262151 VRY262151 WBU262151 WLQ262151 WVM262151 E327687 JA327687 SW327687 ACS327687 AMO327687 AWK327687 BGG327687 BQC327687 BZY327687 CJU327687 CTQ327687 DDM327687 DNI327687 DXE327687 EHA327687 EQW327687 FAS327687 FKO327687 FUK327687 GEG327687 GOC327687 GXY327687 HHU327687 HRQ327687 IBM327687 ILI327687 IVE327687 JFA327687 JOW327687 JYS327687 KIO327687 KSK327687 LCG327687 LMC327687 LVY327687 MFU327687 MPQ327687 MZM327687 NJI327687 NTE327687 ODA327687 OMW327687 OWS327687 PGO327687 PQK327687 QAG327687 QKC327687 QTY327687 RDU327687 RNQ327687 RXM327687 SHI327687 SRE327687 TBA327687 TKW327687 TUS327687 UEO327687 UOK327687 UYG327687 VIC327687 VRY327687 WBU327687 WLQ327687 WVM327687 E393223 JA393223 SW393223 ACS393223 AMO393223 AWK393223 BGG393223 BQC393223 BZY393223 CJU393223 CTQ393223 DDM393223 DNI393223 DXE393223 EHA393223 EQW393223 FAS393223 FKO393223 FUK393223 GEG393223 GOC393223 GXY393223 HHU393223 HRQ393223 IBM393223 ILI393223 IVE393223 JFA393223 JOW393223 JYS393223 KIO393223 KSK393223 LCG393223 LMC393223 LVY393223 MFU393223 MPQ393223 MZM393223 NJI393223 NTE393223 ODA393223 OMW393223 OWS393223 PGO393223 PQK393223 QAG393223 QKC393223 QTY393223 RDU393223 RNQ393223 RXM393223 SHI393223 SRE393223 TBA393223 TKW393223 TUS393223 UEO393223 UOK393223 UYG393223 VIC393223 VRY393223 WBU393223 WLQ393223 WVM393223 E458759 JA458759 SW458759 ACS458759 AMO458759 AWK458759 BGG458759 BQC458759 BZY458759 CJU458759 CTQ458759 DDM458759 DNI458759 DXE458759 EHA458759 EQW458759 FAS458759 FKO458759 FUK458759 GEG458759 GOC458759 GXY458759 HHU458759 HRQ458759 IBM458759 ILI458759 IVE458759 JFA458759 JOW458759 JYS458759 KIO458759 KSK458759 LCG458759 LMC458759 LVY458759 MFU458759 MPQ458759 MZM458759 NJI458759 NTE458759 ODA458759 OMW458759 OWS458759 PGO458759 PQK458759 QAG458759 QKC458759 QTY458759 RDU458759 RNQ458759 RXM458759 SHI458759 SRE458759 TBA458759 TKW458759 TUS458759 UEO458759 UOK458759 UYG458759 VIC458759 VRY458759 WBU458759 WLQ458759 WVM458759 E524295 JA524295 SW524295 ACS524295 AMO524295 AWK524295 BGG524295 BQC524295 BZY524295 CJU524295 CTQ524295 DDM524295 DNI524295 DXE524295 EHA524295 EQW524295 FAS524295 FKO524295 FUK524295 GEG524295 GOC524295 GXY524295 HHU524295 HRQ524295 IBM524295 ILI524295 IVE524295 JFA524295 JOW524295 JYS524295 KIO524295 KSK524295 LCG524295 LMC524295 LVY524295 MFU524295 MPQ524295 MZM524295 NJI524295 NTE524295 ODA524295 OMW524295 OWS524295 PGO524295 PQK524295 QAG524295 QKC524295 QTY524295 RDU524295 RNQ524295 RXM524295 SHI524295 SRE524295 TBA524295 TKW524295 TUS524295 UEO524295 UOK524295 UYG524295 VIC524295 VRY524295 WBU524295 WLQ524295 WVM524295 E589831 JA589831 SW589831 ACS589831 AMO589831 AWK589831 BGG589831 BQC589831 BZY589831 CJU589831 CTQ589831 DDM589831 DNI589831 DXE589831 EHA589831 EQW589831 FAS589831 FKO589831 FUK589831 GEG589831 GOC589831 GXY589831 HHU589831 HRQ589831 IBM589831 ILI589831 IVE589831 JFA589831 JOW589831 JYS589831 KIO589831 KSK589831 LCG589831 LMC589831 LVY589831 MFU589831 MPQ589831 MZM589831 NJI589831 NTE589831 ODA589831 OMW589831 OWS589831 PGO589831 PQK589831 QAG589831 QKC589831 QTY589831 RDU589831 RNQ589831 RXM589831 SHI589831 SRE589831 TBA589831 TKW589831 TUS589831 UEO589831 UOK589831 UYG589831 VIC589831 VRY589831 WBU589831 WLQ589831 WVM589831 E655367 JA655367 SW655367 ACS655367 AMO655367 AWK655367 BGG655367 BQC655367 BZY655367 CJU655367 CTQ655367 DDM655367 DNI655367 DXE655367 EHA655367 EQW655367 FAS655367 FKO655367 FUK655367 GEG655367 GOC655367 GXY655367 HHU655367 HRQ655367 IBM655367 ILI655367 IVE655367 JFA655367 JOW655367 JYS655367 KIO655367 KSK655367 LCG655367 LMC655367 LVY655367 MFU655367 MPQ655367 MZM655367 NJI655367 NTE655367 ODA655367 OMW655367 OWS655367 PGO655367 PQK655367 QAG655367 QKC655367 QTY655367 RDU655367 RNQ655367 RXM655367 SHI655367 SRE655367 TBA655367 TKW655367 TUS655367 UEO655367 UOK655367 UYG655367 VIC655367 VRY655367 WBU655367 WLQ655367 WVM655367 E720903 JA720903 SW720903 ACS720903 AMO720903 AWK720903 BGG720903 BQC720903 BZY720903 CJU720903 CTQ720903 DDM720903 DNI720903 DXE720903 EHA720903 EQW720903 FAS720903 FKO720903 FUK720903 GEG720903 GOC720903 GXY720903 HHU720903 HRQ720903 IBM720903 ILI720903 IVE720903 JFA720903 JOW720903 JYS720903 KIO720903 KSK720903 LCG720903 LMC720903 LVY720903 MFU720903 MPQ720903 MZM720903 NJI720903 NTE720903 ODA720903 OMW720903 OWS720903 PGO720903 PQK720903 QAG720903 QKC720903 QTY720903 RDU720903 RNQ720903 RXM720903 SHI720903 SRE720903 TBA720903 TKW720903 TUS720903 UEO720903 UOK720903 UYG720903 VIC720903 VRY720903 WBU720903 WLQ720903 WVM720903 E786439 JA786439 SW786439 ACS786439 AMO786439 AWK786439 BGG786439 BQC786439 BZY786439 CJU786439 CTQ786439 DDM786439 DNI786439 DXE786439 EHA786439 EQW786439 FAS786439 FKO786439 FUK786439 GEG786439 GOC786439 GXY786439 HHU786439 HRQ786439 IBM786439 ILI786439 IVE786439 JFA786439 JOW786439 JYS786439 KIO786439 KSK786439 LCG786439 LMC786439 LVY786439 MFU786439 MPQ786439 MZM786439 NJI786439 NTE786439 ODA786439 OMW786439 OWS786439 PGO786439 PQK786439 QAG786439 QKC786439 QTY786439 RDU786439 RNQ786439 RXM786439 SHI786439 SRE786439 TBA786439 TKW786439 TUS786439 UEO786439 UOK786439 UYG786439 VIC786439 VRY786439 WBU786439 WLQ786439 WVM786439 E851975 JA851975 SW851975 ACS851975 AMO851975 AWK851975 BGG851975 BQC851975 BZY851975 CJU851975 CTQ851975 DDM851975 DNI851975 DXE851975 EHA851975 EQW851975 FAS851975 FKO851975 FUK851975 GEG851975 GOC851975 GXY851975 HHU851975 HRQ851975 IBM851975 ILI851975 IVE851975 JFA851975 JOW851975 JYS851975 KIO851975 KSK851975 LCG851975 LMC851975 LVY851975 MFU851975 MPQ851975 MZM851975 NJI851975 NTE851975 ODA851975 OMW851975 OWS851975 PGO851975 PQK851975 QAG851975 QKC851975 QTY851975 RDU851975 RNQ851975 RXM851975 SHI851975 SRE851975 TBA851975 TKW851975 TUS851975 UEO851975 UOK851975 UYG851975 VIC851975 VRY851975 WBU851975 WLQ851975 WVM851975 E917511 JA917511 SW917511 ACS917511 AMO917511 AWK917511 BGG917511 BQC917511 BZY917511 CJU917511 CTQ917511 DDM917511 DNI917511 DXE917511 EHA917511 EQW917511 FAS917511 FKO917511 FUK917511 GEG917511 GOC917511 GXY917511 HHU917511 HRQ917511 IBM917511 ILI917511 IVE917511 JFA917511 JOW917511 JYS917511 KIO917511 KSK917511 LCG917511 LMC917511 LVY917511 MFU917511 MPQ917511 MZM917511 NJI917511 NTE917511 ODA917511 OMW917511 OWS917511 PGO917511 PQK917511 QAG917511 QKC917511 QTY917511 RDU917511 RNQ917511 RXM917511 SHI917511 SRE917511 TBA917511 TKW917511 TUS917511 UEO917511 UOK917511 UYG917511 VIC917511 VRY917511 WBU917511 WLQ917511 WVM917511 E983047 JA983047 SW983047 ACS983047 AMO983047 AWK983047 BGG983047 BQC983047 BZY983047 CJU983047 CTQ983047 DDM983047 DNI983047 DXE983047 EHA983047 EQW983047 FAS983047 FKO983047 FUK983047 GEG983047 GOC983047 GXY983047 HHU983047 HRQ983047 IBM983047 ILI983047 IVE983047 JFA983047 JOW983047 JYS983047 KIO983047 KSK983047 LCG983047 LMC983047 LVY983047 MFU983047 MPQ983047 MZM983047 NJI983047 NTE983047 ODA983047 OMW983047 OWS983047 PGO983047 PQK983047 QAG983047 QKC983047 QTY983047 RDU983047 RNQ983047 RXM983047 SHI983047 SRE983047 TBA983047 TKW983047 TUS983047 UEO983047 UOK983047 UYG983047 VIC983047 VRY983047 WBU983047 WLQ983047 WVM983047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xr:uid="{00000000-0002-0000-0800-000003000000}">
      <formula1>0</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F5" xr:uid="{00000000-0002-0000-0800-000004000000}">
      <formula1>"2030,2029,2028,2027,2026,2025,2024,2023,2022,2021,2020,2019,2018,2017,2016,2015,2014,2013,2012,2011,2010,2009,2008,2007,2006,2005,2004,2003,2002,2001,2000,1999,1998,1997,1996,1995,1994,1993,1992,1991,1990"</formula1>
    </dataValidation>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xr:uid="{00000000-0002-0000-0800-000005000000}">
      <formula1>"Janvier,Février,Mars,Avril,Mai,Juin,Juillet,Août,Septembre,Octobre,Novembre,Décembre"</formula1>
    </dataValidation>
  </dataValidations>
  <pageMargins left="0.78740157480314965" right="0.78740157480314965" top="0.98425196850393704" bottom="0.98425196850393704" header="0.51181102362204722" footer="0.51181102362204722"/>
  <pageSetup paperSize="9" scale="70" fitToHeight="20"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6625" r:id="rId3" name="Option Button 1">
              <controlPr defaultSize="0" autoFill="0" autoLine="0" autoPict="0">
                <anchor moveWithCells="1">
                  <from>
                    <xdr:col>3</xdr:col>
                    <xdr:colOff>1057275</xdr:colOff>
                    <xdr:row>16</xdr:row>
                    <xdr:rowOff>0</xdr:rowOff>
                  </from>
                  <to>
                    <xdr:col>4</xdr:col>
                    <xdr:colOff>1057275</xdr:colOff>
                    <xdr:row>17</xdr:row>
                    <xdr:rowOff>19050</xdr:rowOff>
                  </to>
                </anchor>
              </controlPr>
            </control>
          </mc:Choice>
        </mc:AlternateContent>
        <mc:AlternateContent xmlns:mc="http://schemas.openxmlformats.org/markup-compatibility/2006">
          <mc:Choice Requires="x14">
            <control shapeId="26626" r:id="rId4" name="Option Button 2">
              <controlPr defaultSize="0" autoFill="0" autoLine="0" autoPict="0">
                <anchor moveWithCells="1">
                  <from>
                    <xdr:col>3</xdr:col>
                    <xdr:colOff>1057275</xdr:colOff>
                    <xdr:row>17</xdr:row>
                    <xdr:rowOff>19050</xdr:rowOff>
                  </from>
                  <to>
                    <xdr:col>4</xdr:col>
                    <xdr:colOff>1057275</xdr:colOff>
                    <xdr:row>18</xdr:row>
                    <xdr:rowOff>19050</xdr:rowOff>
                  </to>
                </anchor>
              </controlPr>
            </control>
          </mc:Choice>
        </mc:AlternateContent>
        <mc:AlternateContent xmlns:mc="http://schemas.openxmlformats.org/markup-compatibility/2006">
          <mc:Choice Requires="x14">
            <control shapeId="26627" r:id="rId5" name="Option Button 3">
              <controlPr defaultSize="0" autoFill="0" autoLine="0" autoPict="0">
                <anchor moveWithCells="1">
                  <from>
                    <xdr:col>3</xdr:col>
                    <xdr:colOff>1057275</xdr:colOff>
                    <xdr:row>18</xdr:row>
                    <xdr:rowOff>0</xdr:rowOff>
                  </from>
                  <to>
                    <xdr:col>4</xdr:col>
                    <xdr:colOff>1057275</xdr:colOff>
                    <xdr:row>19</xdr:row>
                    <xdr:rowOff>19050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AMI84"/>
  <sheetViews>
    <sheetView showGridLines="0" zoomScale="110" zoomScaleNormal="110" workbookViewId="0">
      <pane ySplit="8" topLeftCell="A29" activePane="bottomLeft" state="frozen"/>
      <selection activeCell="R29" sqref="R29"/>
      <selection pane="bottomLeft" activeCell="R29" sqref="R29"/>
    </sheetView>
  </sheetViews>
  <sheetFormatPr baseColWidth="10" defaultColWidth="8.85546875" defaultRowHeight="12.75"/>
  <cols>
    <col min="1" max="1" width="34.28515625" style="3" customWidth="1"/>
    <col min="2" max="2" width="33.28515625" style="3" customWidth="1"/>
    <col min="3" max="5" width="14.140625" style="3" customWidth="1"/>
    <col min="6" max="6" width="33.28515625" style="3" customWidth="1"/>
    <col min="7" max="14" width="14.140625" style="3" customWidth="1"/>
    <col min="15" max="1023" width="11.5703125" style="3"/>
    <col min="1024" max="16384" width="8.85546875" style="69"/>
  </cols>
  <sheetData>
    <row r="1" spans="2:14" ht="13.5" thickBot="1"/>
    <row r="2" spans="2:14" ht="36.75" customHeight="1" thickBot="1">
      <c r="B2" s="894" t="s">
        <v>111</v>
      </c>
      <c r="C2" s="895"/>
      <c r="D2" s="895"/>
      <c r="E2" s="895"/>
      <c r="F2" s="895"/>
      <c r="G2" s="895"/>
      <c r="H2" s="895"/>
      <c r="I2" s="895"/>
      <c r="J2" s="895"/>
      <c r="K2" s="895"/>
      <c r="L2" s="895"/>
      <c r="M2" s="895"/>
      <c r="N2" s="896"/>
    </row>
    <row r="3" spans="2:14" ht="18.75">
      <c r="B3" s="352"/>
      <c r="C3" s="352"/>
      <c r="D3" s="352"/>
      <c r="E3" s="352"/>
      <c r="F3" s="352"/>
      <c r="G3" s="352"/>
      <c r="H3" s="352"/>
      <c r="I3" s="352"/>
      <c r="J3" s="352"/>
      <c r="K3" s="352"/>
    </row>
    <row r="4" spans="2:14" ht="36.75" customHeight="1">
      <c r="B4" s="193" t="s">
        <v>102</v>
      </c>
      <c r="C4" s="173">
        <f>'données éco.'!D4</f>
        <v>2028</v>
      </c>
    </row>
    <row r="6" spans="2:14" ht="13.5" thickBot="1"/>
    <row r="7" spans="2:14" ht="35.450000000000003" customHeight="1">
      <c r="B7" s="943" t="s">
        <v>112</v>
      </c>
      <c r="C7" s="945" t="s">
        <v>491</v>
      </c>
      <c r="D7" s="945" t="s">
        <v>104</v>
      </c>
      <c r="E7" s="945" t="s">
        <v>105</v>
      </c>
      <c r="F7" s="945" t="s">
        <v>113</v>
      </c>
      <c r="G7" s="709" t="str">
        <f>IF('données TK'!$F$4="","",TEXT(DATE('données TK'!$F$4,'données TK'!$E$5+1,),"mmm aaaa"))</f>
        <v>Feb Tuesday</v>
      </c>
      <c r="H7" s="709" t="str">
        <f>IF('données TK'!$F$4="","",TEXT(DATE('données TK'!$F$4+1,'données TK'!$E$5+1,),"mmm aaaa"))</f>
        <v>Feb Wednesday</v>
      </c>
      <c r="I7" s="709" t="str">
        <f>IF('données TK'!$F$4="","",TEXT(DATE('données TK'!$F$4+2,'données TK'!$E$5+1,),"mmm aaaa"))</f>
        <v>Feb Thursday</v>
      </c>
      <c r="J7" s="709" t="str">
        <f>IF('données TK'!$F$4="","",TEXT(DATE('données TK'!$F$4+3,'données TK'!$E$5+1,),"mmm aaaa"))</f>
        <v>Feb Friday</v>
      </c>
      <c r="K7" s="709" t="str">
        <f>IF('données TK'!$F$4="","",TEXT(DATE('données TK'!$F$4+4,'données TK'!$E$5+1,),"mmm aaaa"))</f>
        <v>Feb Sunday</v>
      </c>
      <c r="L7" s="709" t="str">
        <f>IF('données TK'!$F$4="","",TEXT(DATE('données TK'!$F$4+5,'données TK'!$E$5+1,),"mmm aaaa"))</f>
        <v>Feb Monday</v>
      </c>
      <c r="M7" s="709" t="str">
        <f>IF('données TK'!$F$4="","",TEXT(DATE('données TK'!$F$4+6,'données TK'!$E$5+1,),"mmm aaaa"))</f>
        <v>Feb Tuesday</v>
      </c>
      <c r="N7" s="717" t="str">
        <f>IF('données TK'!$F$4="","",TEXT(DATE('données TK'!$F$4+7,'données TK'!$E$5+1,),"mmm aaaa"))</f>
        <v>Feb Wednesday</v>
      </c>
    </row>
    <row r="8" spans="2:14" ht="36.75" customHeight="1" thickBot="1">
      <c r="B8" s="944"/>
      <c r="C8" s="946"/>
      <c r="D8" s="946"/>
      <c r="E8" s="946"/>
      <c r="F8" s="946"/>
      <c r="G8" s="713" t="str">
        <f>IF('données TK'!$F$4="","",TEXT(DATE('données TK'!$F$4+1,'données TK'!$E$5,),"mmm aaaa"))</f>
        <v>Jan Wednesday</v>
      </c>
      <c r="H8" s="713" t="str">
        <f>IF('données TK'!$F$4="","",TEXT(DATE('données TK'!$F$4+2,'données TK'!$E$5,),"mmm aaaa"))</f>
        <v>Jan Thursday</v>
      </c>
      <c r="I8" s="713" t="str">
        <f>IF('données TK'!$F$4="","",TEXT(DATE('données TK'!$F$4+3,'données TK'!$E$5,),"mmm aaaa"))</f>
        <v>Jan Friday</v>
      </c>
      <c r="J8" s="713" t="str">
        <f>IF('données TK'!$F$4="","",TEXT(DATE('données TK'!$F$4+4,'données TK'!$E$5,),"mmm aaaa"))</f>
        <v>Jan Saturday</v>
      </c>
      <c r="K8" s="713" t="str">
        <f>IF('données TK'!$F$4="","",TEXT(DATE('données TK'!$F$4+5,'données TK'!$E$5,),"mmm aaaa"))</f>
        <v>Jan Monday</v>
      </c>
      <c r="L8" s="713" t="str">
        <f>IF('données TK'!$F$4="","",TEXT(DATE('données TK'!$F$4+6,'données TK'!$E$5,),"mmm aaaa"))</f>
        <v>Jan Tuesday</v>
      </c>
      <c r="M8" s="713" t="str">
        <f>IF('données TK'!$F$4="","",TEXT(DATE('données TK'!$F$4+7,'données TK'!$E$5,),"mmm aaaa"))</f>
        <v>Jan Wednesday</v>
      </c>
      <c r="N8" s="718" t="str">
        <f>IF('données TK'!$F$4="","",TEXT(DATE('données TK'!$F$4+8,'données TK'!$E$5,),"mmm aaaa"))</f>
        <v>Jan Thursday</v>
      </c>
    </row>
    <row r="9" spans="2:14" ht="19.899999999999999" customHeight="1" thickBot="1">
      <c r="B9" s="949" t="s">
        <v>114</v>
      </c>
      <c r="C9" s="950"/>
      <c r="D9" s="950"/>
      <c r="E9" s="950"/>
      <c r="F9" s="96"/>
      <c r="G9" s="96"/>
      <c r="H9" s="96"/>
      <c r="I9" s="96"/>
      <c r="J9" s="96"/>
      <c r="K9" s="96"/>
      <c r="L9" s="96"/>
      <c r="M9" s="96"/>
      <c r="N9" s="97"/>
    </row>
    <row r="10" spans="2:14" ht="20.100000000000001" customHeight="1">
      <c r="B10" s="423"/>
      <c r="C10" s="76"/>
      <c r="D10" s="74"/>
      <c r="E10" s="74"/>
      <c r="F10" s="82" t="str">
        <f>IF(D10="","",D10/E10)</f>
        <v/>
      </c>
      <c r="G10" s="87" t="str">
        <f t="shared" ref="G10:H22" si="0">IF($D10="","", IF($E10-($C$4+1-$C10)&gt;0,$F10,"Amorti"))</f>
        <v/>
      </c>
      <c r="H10" s="87" t="str">
        <f t="shared" si="0"/>
        <v/>
      </c>
      <c r="I10" s="87" t="str">
        <f t="shared" ref="I10:I22" si="1">IF($D10="","", IF($E10-($C$4+2-$C10)&gt;0,$F10,"Amorti"))</f>
        <v/>
      </c>
      <c r="J10" s="87" t="str">
        <f t="shared" ref="J10:J22" si="2">IF($D10="","", IF($E10-($C$4+3-$C10)&gt;0,$F10,"Amorti"))</f>
        <v/>
      </c>
      <c r="K10" s="87" t="str">
        <f t="shared" ref="K10:K22" si="3">IF($D10="","", IF($E10-($C$4+4-$C10)&gt;0,$F10,"Amorti"))</f>
        <v/>
      </c>
      <c r="L10" s="87" t="str">
        <f t="shared" ref="L10:L22" si="4">IF($D10="","", IF($E10-($C$4+5-$C10)&gt;0,$F10,"Amorti"))</f>
        <v/>
      </c>
      <c r="M10" s="87" t="str">
        <f t="shared" ref="M10:M22" si="5">IF($D10="","", IF($E10-($C$4+6-$C10)&gt;0,$F10,"Amorti"))</f>
        <v/>
      </c>
      <c r="N10" s="88" t="str">
        <f t="shared" ref="N10:N22" si="6">IF($D10="","", IF($E10-($C$4+7-$C10)&gt;0,$F10,"Amorti"))</f>
        <v/>
      </c>
    </row>
    <row r="11" spans="2:14" ht="19.899999999999999" customHeight="1">
      <c r="B11" s="423"/>
      <c r="C11" s="74"/>
      <c r="D11" s="74"/>
      <c r="E11" s="74"/>
      <c r="F11" s="82" t="str">
        <f t="shared" ref="F11:F20" si="7">IF(D11="","",D11/E11)</f>
        <v/>
      </c>
      <c r="G11" s="87" t="str">
        <f>IF($D11="","", IF($E11-($C$4+1-$C11)&gt;0,$F11,"Amorti"))</f>
        <v/>
      </c>
      <c r="H11" s="87" t="str">
        <f t="shared" si="0"/>
        <v/>
      </c>
      <c r="I11" s="87" t="str">
        <f t="shared" si="1"/>
        <v/>
      </c>
      <c r="J11" s="87" t="str">
        <f t="shared" si="2"/>
        <v/>
      </c>
      <c r="K11" s="87" t="str">
        <f t="shared" si="3"/>
        <v/>
      </c>
      <c r="L11" s="87" t="str">
        <f t="shared" si="4"/>
        <v/>
      </c>
      <c r="M11" s="87" t="str">
        <f t="shared" si="5"/>
        <v/>
      </c>
      <c r="N11" s="88" t="str">
        <f t="shared" si="6"/>
        <v/>
      </c>
    </row>
    <row r="12" spans="2:14" ht="19.899999999999999" customHeight="1">
      <c r="B12" s="423"/>
      <c r="C12" s="74"/>
      <c r="D12" s="74"/>
      <c r="E12" s="74"/>
      <c r="F12" s="82" t="str">
        <f t="shared" si="7"/>
        <v/>
      </c>
      <c r="G12" s="87" t="str">
        <f t="shared" si="0"/>
        <v/>
      </c>
      <c r="H12" s="87" t="str">
        <f t="shared" si="0"/>
        <v/>
      </c>
      <c r="I12" s="87" t="str">
        <f t="shared" si="1"/>
        <v/>
      </c>
      <c r="J12" s="87" t="str">
        <f t="shared" si="2"/>
        <v/>
      </c>
      <c r="K12" s="87" t="str">
        <f t="shared" si="3"/>
        <v/>
      </c>
      <c r="L12" s="87" t="str">
        <f t="shared" si="4"/>
        <v/>
      </c>
      <c r="M12" s="87" t="str">
        <f t="shared" si="5"/>
        <v/>
      </c>
      <c r="N12" s="88" t="str">
        <f t="shared" si="6"/>
        <v/>
      </c>
    </row>
    <row r="13" spans="2:14" ht="19.899999999999999" customHeight="1">
      <c r="B13" s="423"/>
      <c r="C13" s="74"/>
      <c r="D13" s="74"/>
      <c r="E13" s="74"/>
      <c r="F13" s="82" t="str">
        <f t="shared" si="7"/>
        <v/>
      </c>
      <c r="G13" s="87" t="str">
        <f t="shared" si="0"/>
        <v/>
      </c>
      <c r="H13" s="87" t="str">
        <f t="shared" si="0"/>
        <v/>
      </c>
      <c r="I13" s="87" t="str">
        <f t="shared" si="1"/>
        <v/>
      </c>
      <c r="J13" s="87" t="str">
        <f t="shared" si="2"/>
        <v/>
      </c>
      <c r="K13" s="87" t="str">
        <f t="shared" si="3"/>
        <v/>
      </c>
      <c r="L13" s="87" t="str">
        <f t="shared" si="4"/>
        <v/>
      </c>
      <c r="M13" s="87" t="str">
        <f t="shared" si="5"/>
        <v/>
      </c>
      <c r="N13" s="88" t="str">
        <f t="shared" si="6"/>
        <v/>
      </c>
    </row>
    <row r="14" spans="2:14" ht="19.899999999999999" customHeight="1">
      <c r="B14" s="423"/>
      <c r="C14" s="74"/>
      <c r="D14" s="74"/>
      <c r="E14" s="74"/>
      <c r="F14" s="82" t="str">
        <f t="shared" si="7"/>
        <v/>
      </c>
      <c r="G14" s="87" t="str">
        <f t="shared" si="0"/>
        <v/>
      </c>
      <c r="H14" s="87" t="str">
        <f t="shared" si="0"/>
        <v/>
      </c>
      <c r="I14" s="87" t="str">
        <f t="shared" si="1"/>
        <v/>
      </c>
      <c r="J14" s="87" t="str">
        <f t="shared" si="2"/>
        <v/>
      </c>
      <c r="K14" s="87" t="str">
        <f t="shared" si="3"/>
        <v/>
      </c>
      <c r="L14" s="87" t="str">
        <f t="shared" si="4"/>
        <v/>
      </c>
      <c r="M14" s="87" t="str">
        <f t="shared" si="5"/>
        <v/>
      </c>
      <c r="N14" s="88" t="str">
        <f t="shared" si="6"/>
        <v/>
      </c>
    </row>
    <row r="15" spans="2:14" ht="19.899999999999999" customHeight="1">
      <c r="B15" s="423"/>
      <c r="C15" s="74"/>
      <c r="D15" s="74"/>
      <c r="E15" s="74"/>
      <c r="F15" s="82" t="str">
        <f t="shared" si="7"/>
        <v/>
      </c>
      <c r="G15" s="87" t="str">
        <f t="shared" si="0"/>
        <v/>
      </c>
      <c r="H15" s="87" t="str">
        <f t="shared" si="0"/>
        <v/>
      </c>
      <c r="I15" s="87" t="str">
        <f t="shared" si="1"/>
        <v/>
      </c>
      <c r="J15" s="87" t="str">
        <f t="shared" si="2"/>
        <v/>
      </c>
      <c r="K15" s="87" t="str">
        <f t="shared" si="3"/>
        <v/>
      </c>
      <c r="L15" s="87" t="str">
        <f t="shared" si="4"/>
        <v/>
      </c>
      <c r="M15" s="87" t="str">
        <f t="shared" si="5"/>
        <v/>
      </c>
      <c r="N15" s="88" t="str">
        <f t="shared" si="6"/>
        <v/>
      </c>
    </row>
    <row r="16" spans="2:14" ht="19.899999999999999" customHeight="1">
      <c r="B16" s="423"/>
      <c r="C16" s="74"/>
      <c r="D16" s="74"/>
      <c r="E16" s="74"/>
      <c r="F16" s="82" t="str">
        <f t="shared" si="7"/>
        <v/>
      </c>
      <c r="G16" s="87" t="str">
        <f t="shared" si="0"/>
        <v/>
      </c>
      <c r="H16" s="87" t="str">
        <f t="shared" si="0"/>
        <v/>
      </c>
      <c r="I16" s="87" t="str">
        <f t="shared" si="1"/>
        <v/>
      </c>
      <c r="J16" s="87" t="str">
        <f t="shared" si="2"/>
        <v/>
      </c>
      <c r="K16" s="87" t="str">
        <f t="shared" si="3"/>
        <v/>
      </c>
      <c r="L16" s="87" t="str">
        <f t="shared" si="4"/>
        <v/>
      </c>
      <c r="M16" s="87" t="str">
        <f t="shared" si="5"/>
        <v/>
      </c>
      <c r="N16" s="88" t="str">
        <f t="shared" si="6"/>
        <v/>
      </c>
    </row>
    <row r="17" spans="2:14" ht="19.899999999999999" customHeight="1">
      <c r="B17" s="423"/>
      <c r="C17" s="74"/>
      <c r="D17" s="74"/>
      <c r="E17" s="74"/>
      <c r="F17" s="82" t="str">
        <f t="shared" si="7"/>
        <v/>
      </c>
      <c r="G17" s="87" t="str">
        <f t="shared" si="0"/>
        <v/>
      </c>
      <c r="H17" s="87" t="str">
        <f t="shared" si="0"/>
        <v/>
      </c>
      <c r="I17" s="87" t="str">
        <f t="shared" si="1"/>
        <v/>
      </c>
      <c r="J17" s="87" t="str">
        <f t="shared" si="2"/>
        <v/>
      </c>
      <c r="K17" s="87" t="str">
        <f t="shared" si="3"/>
        <v/>
      </c>
      <c r="L17" s="87" t="str">
        <f t="shared" si="4"/>
        <v/>
      </c>
      <c r="M17" s="87" t="str">
        <f t="shared" si="5"/>
        <v/>
      </c>
      <c r="N17" s="88" t="str">
        <f t="shared" si="6"/>
        <v/>
      </c>
    </row>
    <row r="18" spans="2:14" ht="19.899999999999999" customHeight="1">
      <c r="B18" s="423"/>
      <c r="C18" s="74"/>
      <c r="D18" s="74"/>
      <c r="E18" s="74"/>
      <c r="F18" s="82" t="str">
        <f t="shared" si="7"/>
        <v/>
      </c>
      <c r="G18" s="87" t="str">
        <f t="shared" si="0"/>
        <v/>
      </c>
      <c r="H18" s="87" t="str">
        <f t="shared" si="0"/>
        <v/>
      </c>
      <c r="I18" s="87" t="str">
        <f t="shared" si="1"/>
        <v/>
      </c>
      <c r="J18" s="87" t="str">
        <f t="shared" si="2"/>
        <v/>
      </c>
      <c r="K18" s="87" t="str">
        <f t="shared" si="3"/>
        <v/>
      </c>
      <c r="L18" s="87" t="str">
        <f t="shared" si="4"/>
        <v/>
      </c>
      <c r="M18" s="87" t="str">
        <f t="shared" si="5"/>
        <v/>
      </c>
      <c r="N18" s="88" t="str">
        <f t="shared" si="6"/>
        <v/>
      </c>
    </row>
    <row r="19" spans="2:14" ht="19.899999999999999" customHeight="1">
      <c r="B19" s="423"/>
      <c r="C19" s="74"/>
      <c r="D19" s="74"/>
      <c r="E19" s="74"/>
      <c r="F19" s="82" t="str">
        <f t="shared" si="7"/>
        <v/>
      </c>
      <c r="G19" s="87" t="str">
        <f t="shared" si="0"/>
        <v/>
      </c>
      <c r="H19" s="87" t="str">
        <f t="shared" si="0"/>
        <v/>
      </c>
      <c r="I19" s="87" t="str">
        <f t="shared" si="1"/>
        <v/>
      </c>
      <c r="J19" s="87" t="str">
        <f t="shared" si="2"/>
        <v/>
      </c>
      <c r="K19" s="87" t="str">
        <f t="shared" si="3"/>
        <v/>
      </c>
      <c r="L19" s="87" t="str">
        <f t="shared" si="4"/>
        <v/>
      </c>
      <c r="M19" s="87" t="str">
        <f t="shared" si="5"/>
        <v/>
      </c>
      <c r="N19" s="88" t="str">
        <f t="shared" si="6"/>
        <v/>
      </c>
    </row>
    <row r="20" spans="2:14" ht="20.100000000000001" customHeight="1">
      <c r="B20" s="423"/>
      <c r="C20" s="74"/>
      <c r="D20" s="74"/>
      <c r="E20" s="74"/>
      <c r="F20" s="82" t="str">
        <f t="shared" si="7"/>
        <v/>
      </c>
      <c r="G20" s="87" t="str">
        <f t="shared" si="0"/>
        <v/>
      </c>
      <c r="H20" s="87" t="str">
        <f t="shared" si="0"/>
        <v/>
      </c>
      <c r="I20" s="87" t="str">
        <f t="shared" si="1"/>
        <v/>
      </c>
      <c r="J20" s="87" t="str">
        <f t="shared" si="2"/>
        <v/>
      </c>
      <c r="K20" s="87" t="str">
        <f t="shared" si="3"/>
        <v/>
      </c>
      <c r="L20" s="87" t="str">
        <f t="shared" si="4"/>
        <v/>
      </c>
      <c r="M20" s="87" t="str">
        <f t="shared" si="5"/>
        <v/>
      </c>
      <c r="N20" s="88" t="str">
        <f t="shared" si="6"/>
        <v/>
      </c>
    </row>
    <row r="21" spans="2:14" ht="20.100000000000001" customHeight="1">
      <c r="B21" s="423"/>
      <c r="C21" s="74"/>
      <c r="D21" s="74"/>
      <c r="E21" s="74"/>
      <c r="F21" s="82" t="str">
        <f>IF(D21="","",D21/E21)</f>
        <v/>
      </c>
      <c r="G21" s="87" t="str">
        <f t="shared" si="0"/>
        <v/>
      </c>
      <c r="H21" s="87" t="str">
        <f t="shared" si="0"/>
        <v/>
      </c>
      <c r="I21" s="87" t="str">
        <f t="shared" si="1"/>
        <v/>
      </c>
      <c r="J21" s="87" t="str">
        <f t="shared" si="2"/>
        <v/>
      </c>
      <c r="K21" s="87" t="str">
        <f t="shared" si="3"/>
        <v/>
      </c>
      <c r="L21" s="87" t="str">
        <f t="shared" si="4"/>
        <v/>
      </c>
      <c r="M21" s="87" t="str">
        <f t="shared" si="5"/>
        <v/>
      </c>
      <c r="N21" s="88" t="str">
        <f t="shared" si="6"/>
        <v/>
      </c>
    </row>
    <row r="22" spans="2:14" ht="20.100000000000001" customHeight="1" thickBot="1">
      <c r="B22" s="424"/>
      <c r="C22" s="165"/>
      <c r="D22" s="165"/>
      <c r="E22" s="165"/>
      <c r="F22" s="166" t="str">
        <f>IF(D22="","",D22/E22)</f>
        <v/>
      </c>
      <c r="G22" s="158" t="str">
        <f t="shared" si="0"/>
        <v/>
      </c>
      <c r="H22" s="158" t="str">
        <f t="shared" si="0"/>
        <v/>
      </c>
      <c r="I22" s="158" t="str">
        <f t="shared" si="1"/>
        <v/>
      </c>
      <c r="J22" s="158" t="str">
        <f t="shared" si="2"/>
        <v/>
      </c>
      <c r="K22" s="158" t="str">
        <f t="shared" si="3"/>
        <v/>
      </c>
      <c r="L22" s="158" t="str">
        <f t="shared" si="4"/>
        <v/>
      </c>
      <c r="M22" s="158" t="str">
        <f t="shared" si="5"/>
        <v/>
      </c>
      <c r="N22" s="159" t="str">
        <f t="shared" si="6"/>
        <v/>
      </c>
    </row>
    <row r="23" spans="2:14" ht="20.100000000000001" customHeight="1" thickBot="1">
      <c r="B23" s="167" t="s">
        <v>109</v>
      </c>
      <c r="C23" s="168"/>
      <c r="D23" s="95">
        <f>SUM(D10:D22)</f>
        <v>0</v>
      </c>
      <c r="E23" s="9"/>
      <c r="F23" s="6">
        <f>SUM(F10:F22)</f>
        <v>0</v>
      </c>
      <c r="G23" s="9"/>
      <c r="H23" s="9"/>
      <c r="I23" s="9"/>
      <c r="J23" s="9"/>
      <c r="K23" s="9"/>
      <c r="L23" s="9"/>
      <c r="M23" s="9"/>
      <c r="N23" s="169"/>
    </row>
    <row r="24" spans="2:14" ht="20.100000000000001" customHeight="1" thickBot="1">
      <c r="B24" s="949" t="s">
        <v>115</v>
      </c>
      <c r="C24" s="950"/>
      <c r="D24" s="950"/>
      <c r="E24" s="950"/>
      <c r="F24" s="163"/>
      <c r="G24" s="163"/>
      <c r="H24" s="163"/>
      <c r="I24" s="163"/>
      <c r="J24" s="163"/>
      <c r="K24" s="163"/>
      <c r="L24" s="163"/>
      <c r="M24" s="163"/>
      <c r="N24" s="164"/>
    </row>
    <row r="25" spans="2:14" ht="20.100000000000001" customHeight="1">
      <c r="B25" s="75"/>
      <c r="C25" s="83">
        <f>$C$4</f>
        <v>2028</v>
      </c>
      <c r="D25" s="76"/>
      <c r="E25" s="76"/>
      <c r="F25" s="84" t="str">
        <f>IF(D25="","",D25/E25)</f>
        <v/>
      </c>
      <c r="G25" s="186" t="str">
        <f>IF($D25="","", IF($E25-($C$4+1-$C25)&gt;0,$F25,"Amorti"))</f>
        <v/>
      </c>
      <c r="H25" s="186" t="str">
        <f>IF($D25="","", IF($E25-($C$4+1-$C25)&gt;0,$F25,"Amorti"))</f>
        <v/>
      </c>
      <c r="I25" s="84" t="str">
        <f>IF($D$25="","", IF($E$25-($C$4+2-$C25)&gt;0,$F25,"Amorti"))</f>
        <v/>
      </c>
      <c r="J25" s="84" t="str">
        <f>IF($D$25="","", IF($E$25-($C$4+3-$C25)&gt;0,$F25,"Amorti"))</f>
        <v/>
      </c>
      <c r="K25" s="84" t="str">
        <f>IF($D$25="","", IF($E$25-($C$4+4-$C25)&gt;0,$F25,"Amorti"))</f>
        <v/>
      </c>
      <c r="L25" s="84" t="str">
        <f>IF($D$25="","", IF($E$25-($C$4+5-$C25)&gt;0,$F25,"Amorti"))</f>
        <v/>
      </c>
      <c r="M25" s="84" t="str">
        <f>IF($D$25="","", IF($E$25-($C$4+6-$C25)&gt;0,$F25,"Amorti"))</f>
        <v/>
      </c>
      <c r="N25" s="85" t="str">
        <f>IF($D$25="","", IF($E$25-($C$4+7-$C25)&gt;0,$F25,"Amorti"))</f>
        <v/>
      </c>
    </row>
    <row r="26" spans="2:14" ht="20.100000000000001" customHeight="1">
      <c r="B26" s="77"/>
      <c r="C26" s="86">
        <f>$C$4</f>
        <v>2028</v>
      </c>
      <c r="D26" s="78"/>
      <c r="E26" s="78"/>
      <c r="F26" s="87" t="str">
        <f t="shared" ref="F26:F29" si="8">IF(D26="","",D26/E26)</f>
        <v/>
      </c>
      <c r="G26" s="87" t="str">
        <f>IF($D26="","", IF($E26-($C$4+1-$C26)&gt;0,$F26,"Amorti"))</f>
        <v/>
      </c>
      <c r="H26" s="87" t="str">
        <f>IF($D26="","", IF($E26-($C$4+1-$C26)&gt;0,$F26,"Amorti"))</f>
        <v/>
      </c>
      <c r="I26" s="87" t="str">
        <f>IF($D$26="","", IF($E$26-($C$4+2-$C26)&gt;0,$F26,"Amorti"))</f>
        <v/>
      </c>
      <c r="J26" s="87" t="str">
        <f>IF($D$26="","", IF($E$26-($C$4+3-$C26)&gt;0,$F26,"Amorti"))</f>
        <v/>
      </c>
      <c r="K26" s="87" t="str">
        <f>IF($D$26="","", IF($E$26-($C$4+4-$C26)&gt;0,$F26,"Amorti"))</f>
        <v/>
      </c>
      <c r="L26" s="87" t="str">
        <f>IF($D$26="","", IF($E$26-($C$4+5-$C26)&gt;0,$F26,"Amorti"))</f>
        <v/>
      </c>
      <c r="M26" s="87" t="str">
        <f>IF($D$26="","", IF($E$26-($C$4+6-$C26)&gt;0,$F26,"Amorti"))</f>
        <v/>
      </c>
      <c r="N26" s="88" t="str">
        <f>IF($D$26="","", IF($E$26-($C$4+7-$C26)&gt;0,$F26,"Amorti"))</f>
        <v/>
      </c>
    </row>
    <row r="27" spans="2:14" ht="20.100000000000001" customHeight="1">
      <c r="B27" s="77"/>
      <c r="C27" s="86">
        <f t="shared" ref="C27:C29" si="9">$C$4</f>
        <v>2028</v>
      </c>
      <c r="D27" s="78"/>
      <c r="E27" s="78"/>
      <c r="F27" s="87" t="str">
        <f t="shared" si="8"/>
        <v/>
      </c>
      <c r="G27" s="87" t="str">
        <f>IF($D27="","", IF($E27-($C$4+1-$C27)&gt;0,$F27,"Amorti"))</f>
        <v/>
      </c>
      <c r="H27" s="87" t="str">
        <f>IF($D$27="","", IF($E$27-($C$4+1-$C27)&gt;0,$F27,"Amorti"))</f>
        <v/>
      </c>
      <c r="I27" s="87" t="str">
        <f>IF($D$27="","", IF($E$27-($C$4+2-$C27)&gt;0,$F27,"Amorti"))</f>
        <v/>
      </c>
      <c r="J27" s="87" t="str">
        <f>IF($D$27="","", IF($E$27-($C$4+3-$C27)&gt;0,$F27,"Amorti"))</f>
        <v/>
      </c>
      <c r="K27" s="87" t="str">
        <f>IF($D$27="","", IF($E$27-($C$4+4-$C27)&gt;0,$F27,"Amorti"))</f>
        <v/>
      </c>
      <c r="L27" s="87" t="str">
        <f>IF($D$27="","", IF($E$27-($C$4+5-$C27)&gt;0,$F27,"Amorti"))</f>
        <v/>
      </c>
      <c r="M27" s="87" t="str">
        <f>IF($D$27="","", IF($E$27-($C$4+6-$C27)&gt;0,$F27,"Amorti"))</f>
        <v/>
      </c>
      <c r="N27" s="88" t="str">
        <f>IF($D$27="","", IF($E$27-($C$4+7-$C27)&gt;0,$F27,"Amorti"))</f>
        <v/>
      </c>
    </row>
    <row r="28" spans="2:14" ht="20.100000000000001" customHeight="1">
      <c r="B28" s="77"/>
      <c r="C28" s="86">
        <f t="shared" si="9"/>
        <v>2028</v>
      </c>
      <c r="D28" s="78"/>
      <c r="E28" s="78"/>
      <c r="F28" s="87" t="str">
        <f t="shared" si="8"/>
        <v/>
      </c>
      <c r="G28" s="87" t="str">
        <f>IF($D28="","", IF($E28-($C$4+1-$C28)&gt;0,$F28,"Amorti"))</f>
        <v/>
      </c>
      <c r="H28" s="87" t="str">
        <f>IF($D$28="","", IF($E$28-($C$4+1-$C28)&gt;0,$F28,"Amorti"))</f>
        <v/>
      </c>
      <c r="I28" s="87" t="str">
        <f>IF($D$28="","", IF($E$28-($C$4+2-$C28)&gt;0,$F28,"Amorti"))</f>
        <v/>
      </c>
      <c r="J28" s="87" t="str">
        <f t="shared" ref="J28:J33" si="10">IF($D28="","", IF($E28-($C$4+3-$C28)&gt;0,$F28,"Amorti"))</f>
        <v/>
      </c>
      <c r="K28" s="87" t="str">
        <f t="shared" ref="K28:K33" si="11">IF($D28="","", IF($E28-($C$4+4-$C28)&gt;0,$F28,"Amorti"))</f>
        <v/>
      </c>
      <c r="L28" s="87" t="str">
        <f t="shared" ref="L28:L33" si="12">IF($D28="","", IF($E28-($C$4+5-$C28)&gt;0,$F28,"Amorti"))</f>
        <v/>
      </c>
      <c r="M28" s="87" t="str">
        <f t="shared" ref="M28:M33" si="13">IF($D28="","", IF($E28-($C$4+6-$C28)&gt;0,$F28,"Amorti"))</f>
        <v/>
      </c>
      <c r="N28" s="88" t="str">
        <f t="shared" ref="N28:N33" si="14">IF($D28="","", IF($E28-($C$4+7-$C28)&gt;0,$F28,"Amorti"))</f>
        <v/>
      </c>
    </row>
    <row r="29" spans="2:14" ht="20.100000000000001" customHeight="1">
      <c r="B29" s="77"/>
      <c r="C29" s="86">
        <f t="shared" si="9"/>
        <v>2028</v>
      </c>
      <c r="D29" s="78"/>
      <c r="E29" s="78"/>
      <c r="F29" s="87" t="str">
        <f t="shared" si="8"/>
        <v/>
      </c>
      <c r="G29" s="87" t="str">
        <f>IF($D29="","", IF($E29-($C$4+1-$C29)&gt;0,$F29,"Amorti"))</f>
        <v/>
      </c>
      <c r="H29" s="87" t="str">
        <f>IF($D$29="","", IF($E$29-($C$4+1-$C29)&gt;0,$F29,"Amorti"))</f>
        <v/>
      </c>
      <c r="I29" s="87" t="str">
        <f>IF($D$29="","", IF($E$29-($C$4+2-$C29)&gt;0,$F29,"Amorti"))</f>
        <v/>
      </c>
      <c r="J29" s="87" t="str">
        <f t="shared" si="10"/>
        <v/>
      </c>
      <c r="K29" s="87" t="str">
        <f t="shared" si="11"/>
        <v/>
      </c>
      <c r="L29" s="87" t="str">
        <f t="shared" si="12"/>
        <v/>
      </c>
      <c r="M29" s="87" t="str">
        <f t="shared" si="13"/>
        <v/>
      </c>
      <c r="N29" s="88" t="str">
        <f t="shared" si="14"/>
        <v/>
      </c>
    </row>
    <row r="30" spans="2:14" ht="20.100000000000001" customHeight="1">
      <c r="B30" s="77"/>
      <c r="C30" s="86">
        <f>$C$4</f>
        <v>2028</v>
      </c>
      <c r="D30" s="78"/>
      <c r="E30" s="78"/>
      <c r="F30" s="87" t="str">
        <f>IF(D30="","",D30/E30)</f>
        <v/>
      </c>
      <c r="G30" s="87" t="str">
        <f t="shared" ref="G30:H33" si="15">IF($D30="","", IF($E30-($C$4+1-$C30)&gt;0,$F30,"Amorti"))</f>
        <v/>
      </c>
      <c r="H30" s="87" t="str">
        <f t="shared" si="15"/>
        <v/>
      </c>
      <c r="I30" s="87" t="str">
        <f>IF($D30="","", IF($E30-($C$4+2-$C30)&gt;0,$F30,"Amorti"))</f>
        <v/>
      </c>
      <c r="J30" s="87" t="str">
        <f t="shared" si="10"/>
        <v/>
      </c>
      <c r="K30" s="87" t="str">
        <f t="shared" si="11"/>
        <v/>
      </c>
      <c r="L30" s="87" t="str">
        <f t="shared" si="12"/>
        <v/>
      </c>
      <c r="M30" s="87" t="str">
        <f t="shared" si="13"/>
        <v/>
      </c>
      <c r="N30" s="88" t="str">
        <f t="shared" si="14"/>
        <v/>
      </c>
    </row>
    <row r="31" spans="2:14" ht="20.100000000000001" customHeight="1">
      <c r="B31" s="77"/>
      <c r="C31" s="86">
        <f>$C$4</f>
        <v>2028</v>
      </c>
      <c r="D31" s="78"/>
      <c r="E31" s="78"/>
      <c r="F31" s="87" t="str">
        <f>IF(D31="","",D31/E31)</f>
        <v/>
      </c>
      <c r="G31" s="87" t="str">
        <f t="shared" si="15"/>
        <v/>
      </c>
      <c r="H31" s="87" t="str">
        <f t="shared" si="15"/>
        <v/>
      </c>
      <c r="I31" s="87" t="str">
        <f>IF($D31="","", IF($E31-($C$4+2-$C31)&gt;0,$F31,"Amorti"))</f>
        <v/>
      </c>
      <c r="J31" s="87" t="str">
        <f t="shared" si="10"/>
        <v/>
      </c>
      <c r="K31" s="87" t="str">
        <f t="shared" si="11"/>
        <v/>
      </c>
      <c r="L31" s="87" t="str">
        <f t="shared" si="12"/>
        <v/>
      </c>
      <c r="M31" s="87" t="str">
        <f t="shared" si="13"/>
        <v/>
      </c>
      <c r="N31" s="88" t="str">
        <f t="shared" si="14"/>
        <v/>
      </c>
    </row>
    <row r="32" spans="2:14" ht="20.100000000000001" customHeight="1">
      <c r="B32" s="77"/>
      <c r="C32" s="86">
        <f>$C$4</f>
        <v>2028</v>
      </c>
      <c r="D32" s="78"/>
      <c r="E32" s="78"/>
      <c r="F32" s="87" t="str">
        <f>IF(D32="","",D32/E32)</f>
        <v/>
      </c>
      <c r="G32" s="87" t="str">
        <f t="shared" si="15"/>
        <v/>
      </c>
      <c r="H32" s="87" t="str">
        <f t="shared" si="15"/>
        <v/>
      </c>
      <c r="I32" s="87" t="str">
        <f>IF($D32="","", IF($E32-($C$4+2-$C32)&gt;0,$F32,"Amorti"))</f>
        <v/>
      </c>
      <c r="J32" s="87" t="str">
        <f t="shared" si="10"/>
        <v/>
      </c>
      <c r="K32" s="87" t="str">
        <f t="shared" si="11"/>
        <v/>
      </c>
      <c r="L32" s="87" t="str">
        <f t="shared" si="12"/>
        <v/>
      </c>
      <c r="M32" s="87" t="str">
        <f t="shared" si="13"/>
        <v/>
      </c>
      <c r="N32" s="88" t="str">
        <f t="shared" si="14"/>
        <v/>
      </c>
    </row>
    <row r="33" spans="2:14" ht="20.100000000000001" customHeight="1">
      <c r="B33" s="77"/>
      <c r="C33" s="86">
        <f>$C$4</f>
        <v>2028</v>
      </c>
      <c r="D33" s="78"/>
      <c r="E33" s="78"/>
      <c r="F33" s="87" t="str">
        <f>IF(D33="","",D33/E33)</f>
        <v/>
      </c>
      <c r="G33" s="87" t="str">
        <f t="shared" si="15"/>
        <v/>
      </c>
      <c r="H33" s="87" t="str">
        <f t="shared" si="15"/>
        <v/>
      </c>
      <c r="I33" s="87" t="str">
        <f>IF($D33="","", IF($E33-($C$4+2-$C33)&gt;0,$F33,"Amorti"))</f>
        <v/>
      </c>
      <c r="J33" s="87" t="str">
        <f t="shared" si="10"/>
        <v/>
      </c>
      <c r="K33" s="87" t="str">
        <f t="shared" si="11"/>
        <v/>
      </c>
      <c r="L33" s="87" t="str">
        <f t="shared" si="12"/>
        <v/>
      </c>
      <c r="M33" s="87" t="str">
        <f t="shared" si="13"/>
        <v/>
      </c>
      <c r="N33" s="88" t="str">
        <f t="shared" si="14"/>
        <v/>
      </c>
    </row>
    <row r="34" spans="2:14" ht="20.100000000000001" customHeight="1" thickBot="1">
      <c r="B34" s="167" t="s">
        <v>109</v>
      </c>
      <c r="C34" s="168" t="s">
        <v>110</v>
      </c>
      <c r="D34" s="95">
        <f>SUM(D25:D33)</f>
        <v>0</v>
      </c>
      <c r="E34" s="9"/>
      <c r="F34" s="6">
        <f>SUM(F25:F33)</f>
        <v>0</v>
      </c>
      <c r="G34" s="9"/>
      <c r="H34" s="9"/>
      <c r="I34" s="9"/>
      <c r="J34" s="9"/>
      <c r="K34" s="9"/>
      <c r="L34" s="9"/>
      <c r="M34" s="9"/>
      <c r="N34" s="169"/>
    </row>
    <row r="35" spans="2:14" ht="20.100000000000001" customHeight="1">
      <c r="B35" s="73"/>
      <c r="C35" s="81">
        <f>IF($C$4="","",$C$4+1)</f>
        <v>2029</v>
      </c>
      <c r="D35" s="74"/>
      <c r="E35" s="74"/>
      <c r="F35" s="82" t="str">
        <f>IF(D35="","",D35/E35)</f>
        <v/>
      </c>
      <c r="G35" s="10"/>
      <c r="H35" s="82" t="str">
        <f>IF($D35="","", IF($E35-($C$4+1-$C35)&gt;0,$F35,"Amorti"))</f>
        <v/>
      </c>
      <c r="I35" s="82" t="str">
        <f>IF($D35="","", IF($E35-($C$4+2-$C35)&gt;0,$F35,"Amorti"))</f>
        <v/>
      </c>
      <c r="J35" s="82" t="str">
        <f>IF($D35="","", IF($E35-($C$4+3-$C35)&gt;0,$F35,"Amorti"))</f>
        <v/>
      </c>
      <c r="K35" s="82" t="str">
        <f>IF($D35="","", IF($E35-($C$4+4-$C35)&gt;0,$F35,"Amorti"))</f>
        <v/>
      </c>
      <c r="L35" s="82" t="str">
        <f>IF($D35="","", IF($E35-($C$4+5-$C35)&gt;0,$F35,"Amorti"))</f>
        <v/>
      </c>
      <c r="M35" s="82" t="str">
        <f>IF($D35="","", IF($E35-($C$4+6-$C35)&gt;0,$F35,"Amorti"))</f>
        <v/>
      </c>
      <c r="N35" s="82" t="str">
        <f>IF($D35="","", IF($E35-($C$4+7-$C35)&gt;0,$F35,"Amorti"))</f>
        <v/>
      </c>
    </row>
    <row r="36" spans="2:14" ht="20.100000000000001" customHeight="1">
      <c r="B36" s="77"/>
      <c r="C36" s="81">
        <f t="shared" ref="C36:C43" si="16">IF($C$4="","",$C$4+1)</f>
        <v>2029</v>
      </c>
      <c r="D36" s="74"/>
      <c r="E36" s="74"/>
      <c r="F36" s="82" t="str">
        <f t="shared" ref="F36:F41" si="17">IF(D36="","",D36/E36)</f>
        <v/>
      </c>
      <c r="G36" s="172"/>
      <c r="H36" s="82" t="str">
        <f t="shared" ref="H36:H40" si="18">IF($D36="","", IF($E36-($C$4+1-$C36)&gt;0,$F36,"Amorti"))</f>
        <v/>
      </c>
      <c r="I36" s="82" t="str">
        <f t="shared" ref="I36:I40" si="19">IF($D36="","", IF($E36-($C$4+2-$C36)&gt;0,$F36,"Amorti"))</f>
        <v/>
      </c>
      <c r="J36" s="82" t="str">
        <f t="shared" ref="J36:J40" si="20">IF($D36="","", IF($E36-($C$4+3-$C36)&gt;0,$F36,"Amorti"))</f>
        <v/>
      </c>
      <c r="K36" s="82" t="str">
        <f t="shared" ref="K36:K40" si="21">IF($D36="","", IF($E36-($C$4+4-$C36)&gt;0,$F36,"Amorti"))</f>
        <v/>
      </c>
      <c r="L36" s="82" t="str">
        <f t="shared" ref="L36:L40" si="22">IF($D36="","", IF($E36-($C$4+5-$C36)&gt;0,$F36,"Amorti"))</f>
        <v/>
      </c>
      <c r="M36" s="82" t="str">
        <f t="shared" ref="M36:M40" si="23">IF($D36="","", IF($E36-($C$4+6-$C36)&gt;0,$F36,"Amorti"))</f>
        <v/>
      </c>
      <c r="N36" s="82" t="str">
        <f t="shared" ref="N36:N40" si="24">IF($D36="","", IF($E36-($C$4+7-$C36)&gt;0,$F36,"Amorti"))</f>
        <v/>
      </c>
    </row>
    <row r="37" spans="2:14" ht="20.100000000000001" customHeight="1">
      <c r="B37" s="77"/>
      <c r="C37" s="81">
        <f t="shared" si="16"/>
        <v>2029</v>
      </c>
      <c r="D37" s="74"/>
      <c r="E37" s="78"/>
      <c r="F37" s="82" t="str">
        <f t="shared" si="17"/>
        <v/>
      </c>
      <c r="G37" s="425"/>
      <c r="H37" s="82" t="str">
        <f t="shared" si="18"/>
        <v/>
      </c>
      <c r="I37" s="82" t="str">
        <f t="shared" si="19"/>
        <v/>
      </c>
      <c r="J37" s="82" t="str">
        <f t="shared" si="20"/>
        <v/>
      </c>
      <c r="K37" s="82" t="str">
        <f t="shared" si="21"/>
        <v/>
      </c>
      <c r="L37" s="82" t="str">
        <f t="shared" si="22"/>
        <v/>
      </c>
      <c r="M37" s="82" t="str">
        <f t="shared" si="23"/>
        <v/>
      </c>
      <c r="N37" s="82" t="str">
        <f t="shared" si="24"/>
        <v/>
      </c>
    </row>
    <row r="38" spans="2:14" ht="20.100000000000001" customHeight="1">
      <c r="B38" s="77"/>
      <c r="C38" s="81">
        <f t="shared" si="16"/>
        <v>2029</v>
      </c>
      <c r="D38" s="74"/>
      <c r="E38" s="78"/>
      <c r="F38" s="82" t="str">
        <f t="shared" si="17"/>
        <v/>
      </c>
      <c r="G38" s="172"/>
      <c r="H38" s="82" t="str">
        <f t="shared" si="18"/>
        <v/>
      </c>
      <c r="I38" s="82" t="str">
        <f t="shared" si="19"/>
        <v/>
      </c>
      <c r="J38" s="82" t="str">
        <f t="shared" si="20"/>
        <v/>
      </c>
      <c r="K38" s="82" t="str">
        <f t="shared" si="21"/>
        <v/>
      </c>
      <c r="L38" s="82" t="str">
        <f t="shared" si="22"/>
        <v/>
      </c>
      <c r="M38" s="82" t="str">
        <f t="shared" si="23"/>
        <v/>
      </c>
      <c r="N38" s="82" t="str">
        <f t="shared" si="24"/>
        <v/>
      </c>
    </row>
    <row r="39" spans="2:14" ht="20.100000000000001" customHeight="1">
      <c r="B39" s="77"/>
      <c r="C39" s="81">
        <f t="shared" si="16"/>
        <v>2029</v>
      </c>
      <c r="D39" s="74"/>
      <c r="E39" s="78"/>
      <c r="F39" s="82" t="str">
        <f t="shared" si="17"/>
        <v/>
      </c>
      <c r="G39" s="172"/>
      <c r="H39" s="82" t="str">
        <f t="shared" si="18"/>
        <v/>
      </c>
      <c r="I39" s="82" t="str">
        <f t="shared" si="19"/>
        <v/>
      </c>
      <c r="J39" s="82" t="str">
        <f t="shared" si="20"/>
        <v/>
      </c>
      <c r="K39" s="82" t="str">
        <f t="shared" si="21"/>
        <v/>
      </c>
      <c r="L39" s="82" t="str">
        <f t="shared" si="22"/>
        <v/>
      </c>
      <c r="M39" s="82" t="str">
        <f t="shared" si="23"/>
        <v/>
      </c>
      <c r="N39" s="82" t="str">
        <f t="shared" si="24"/>
        <v/>
      </c>
    </row>
    <row r="40" spans="2:14" ht="20.100000000000001" customHeight="1">
      <c r="B40" s="77"/>
      <c r="C40" s="81">
        <f t="shared" si="16"/>
        <v>2029</v>
      </c>
      <c r="D40" s="74"/>
      <c r="E40" s="78"/>
      <c r="F40" s="82" t="str">
        <f t="shared" si="17"/>
        <v/>
      </c>
      <c r="G40" s="172"/>
      <c r="H40" s="82" t="str">
        <f t="shared" si="18"/>
        <v/>
      </c>
      <c r="I40" s="82" t="str">
        <f t="shared" si="19"/>
        <v/>
      </c>
      <c r="J40" s="82" t="str">
        <f t="shared" si="20"/>
        <v/>
      </c>
      <c r="K40" s="82" t="str">
        <f t="shared" si="21"/>
        <v/>
      </c>
      <c r="L40" s="82" t="str">
        <f t="shared" si="22"/>
        <v/>
      </c>
      <c r="M40" s="82" t="str">
        <f t="shared" si="23"/>
        <v/>
      </c>
      <c r="N40" s="82" t="str">
        <f t="shared" si="24"/>
        <v/>
      </c>
    </row>
    <row r="41" spans="2:14" ht="20.100000000000001" customHeight="1">
      <c r="B41" s="77"/>
      <c r="C41" s="81">
        <f t="shared" si="16"/>
        <v>2029</v>
      </c>
      <c r="D41" s="78"/>
      <c r="E41" s="78"/>
      <c r="F41" s="82" t="str">
        <f t="shared" si="17"/>
        <v/>
      </c>
      <c r="G41" s="170"/>
      <c r="H41" s="87" t="str">
        <f>IF($D41="","", IF($E41-($C$4+1-$C41)&gt;0,$F41,"Amorti"))</f>
        <v/>
      </c>
      <c r="I41" s="87" t="str">
        <f>IF($D41="","", IF($E41-($C$4+2-$C41)&gt;0,$F41,"Amorti"))</f>
        <v/>
      </c>
      <c r="J41" s="87" t="str">
        <f>IF($D41="","", IF($E41-($C$4+3-$C41)&gt;0,$F41,"Amorti"))</f>
        <v/>
      </c>
      <c r="K41" s="87" t="str">
        <f>IF($D41="","", IF($E41-($C$4+4-$C41)&gt;0,$F41,"Amorti"))</f>
        <v/>
      </c>
      <c r="L41" s="87" t="str">
        <f>IF($D41="","", IF($E41-($C$4+5-$C41)&gt;0,$F41,"Amorti"))</f>
        <v/>
      </c>
      <c r="M41" s="87" t="str">
        <f>IF($D41="","", IF($E41-($C$4+6-$C41)&gt;0,$F41,"Amorti"))</f>
        <v/>
      </c>
      <c r="N41" s="87" t="str">
        <f>IF($D41="","", IF($E41-($C$4+7-$C41)&gt;0,$F41,"Amorti"))</f>
        <v/>
      </c>
    </row>
    <row r="42" spans="2:14" ht="20.100000000000001" customHeight="1">
      <c r="B42" s="77"/>
      <c r="C42" s="81">
        <f t="shared" si="16"/>
        <v>2029</v>
      </c>
      <c r="D42" s="78"/>
      <c r="E42" s="78"/>
      <c r="F42" s="87" t="str">
        <f>IF(D42="","",D42/E42)</f>
        <v/>
      </c>
      <c r="G42" s="171"/>
      <c r="H42" s="87" t="str">
        <f>IF($D42="","", IF($E42-($C$4+1-$C42)&gt;0,$F42,"Amorti"))</f>
        <v/>
      </c>
      <c r="I42" s="87" t="str">
        <f>IF($D42="","", IF($E42-($C$4+2-$C42)&gt;0,$F42,"Amorti"))</f>
        <v/>
      </c>
      <c r="J42" s="87" t="str">
        <f>IF($D42="","", IF($E42-($C$4+3-$C42)&gt;0,$F42,"Amorti"))</f>
        <v/>
      </c>
      <c r="K42" s="87" t="str">
        <f>IF($D42="","", IF($E42-($C$4+4-$C42)&gt;0,$F42,"Amorti"))</f>
        <v/>
      </c>
      <c r="L42" s="87" t="str">
        <f>IF($D42="","", IF($E42-($C$4+5-$C42)&gt;0,$F42,"Amorti"))</f>
        <v/>
      </c>
      <c r="M42" s="87" t="str">
        <f>IF($D42="","", IF($E42-($C$4+6-$C42)&gt;0,$F42,"Amorti"))</f>
        <v/>
      </c>
      <c r="N42" s="87" t="str">
        <f>IF($D42="","", IF($E42-($C$4+7-$C42)&gt;0,$F42,"Amorti"))</f>
        <v/>
      </c>
    </row>
    <row r="43" spans="2:14" ht="20.100000000000001" customHeight="1">
      <c r="B43" s="77"/>
      <c r="C43" s="81">
        <f t="shared" si="16"/>
        <v>2029</v>
      </c>
      <c r="D43" s="78"/>
      <c r="E43" s="78"/>
      <c r="F43" s="87" t="str">
        <f>IF(D43="","",D43/E43)</f>
        <v/>
      </c>
      <c r="G43" s="8"/>
      <c r="H43" s="87" t="str">
        <f>IF($D43="","", IF($E43-($C$4+1-$C43)&gt;0,$F43,"Amorti"))</f>
        <v/>
      </c>
      <c r="I43" s="87" t="str">
        <f>IF($D43="","", IF($E43-($C$4+2-$C43)&gt;0,$F43,"Amorti"))</f>
        <v/>
      </c>
      <c r="J43" s="87" t="str">
        <f>IF($D43="","", IF($E43-($C$4+3-$C43)&gt;0,$F43,"Amorti"))</f>
        <v/>
      </c>
      <c r="K43" s="87" t="str">
        <f>IF($D43="","", IF($E43-($C$4+4-$C43)&gt;0,$F43,"Amorti"))</f>
        <v/>
      </c>
      <c r="L43" s="87" t="str">
        <f>IF($D43="","", IF($E43-($C$4+5-$C43)&gt;0,$F43,"Amorti"))</f>
        <v/>
      </c>
      <c r="M43" s="87" t="str">
        <f>IF($D43="","", IF($E43-($C$4+6-$C43)&gt;0,$F43,"Amorti"))</f>
        <v/>
      </c>
      <c r="N43" s="87" t="str">
        <f>IF($D43="","", IF($E43-($C$4+7-$C43)&gt;0,$F43,"Amorti"))</f>
        <v/>
      </c>
    </row>
    <row r="44" spans="2:14" ht="20.100000000000001" customHeight="1" thickBot="1">
      <c r="B44" s="98" t="s">
        <v>109</v>
      </c>
      <c r="C44" s="99" t="s">
        <v>82</v>
      </c>
      <c r="D44" s="95">
        <f>SUM(D35:D43)</f>
        <v>0</v>
      </c>
      <c r="E44" s="9"/>
      <c r="F44" s="6">
        <f>SUM(F35:F43)</f>
        <v>0</v>
      </c>
      <c r="G44" s="9"/>
      <c r="H44" s="9"/>
      <c r="I44" s="9"/>
      <c r="J44" s="9"/>
      <c r="K44" s="9"/>
      <c r="L44" s="9"/>
      <c r="M44" s="9"/>
      <c r="N44" s="9"/>
    </row>
    <row r="45" spans="2:14" ht="20.100000000000001" customHeight="1">
      <c r="B45" s="75"/>
      <c r="C45" s="83">
        <f>IF($C$4="","",$C$4+2)</f>
        <v>2030</v>
      </c>
      <c r="D45" s="76"/>
      <c r="E45" s="76"/>
      <c r="F45" s="84" t="str">
        <f>IF(D45="","",D45/E45)</f>
        <v/>
      </c>
      <c r="G45" s="7"/>
      <c r="H45" s="7"/>
      <c r="I45" s="87" t="str">
        <f>IF($D45="","", IF($E45-($C$4+2-$C45)&gt;0,$F45,"Amorti"))</f>
        <v/>
      </c>
      <c r="J45" s="87" t="str">
        <f>IF($D45="","", IF($E45-($C$4+3-$C45)&gt;0,$F45,"Amorti"))</f>
        <v/>
      </c>
      <c r="K45" s="87" t="str">
        <f>IF($D45="","", IF($E45-($C$4+4-$C45)&gt;0,$F45,"Amorti"))</f>
        <v/>
      </c>
      <c r="L45" s="87" t="str">
        <f>IF($D45="","", IF($E45-($C$4+5-$C45)&gt;0,$F45,"Amorti"))</f>
        <v/>
      </c>
      <c r="M45" s="87" t="str">
        <f>IF($D45="","", IF($E45-($C$4+6-$C45)&gt;0,$F45,"Amorti"))</f>
        <v/>
      </c>
      <c r="N45" s="87" t="str">
        <f>IF($D45="","", IF($E45-($C$4+7-$C45)&gt;0,$F45,"Amorti"))</f>
        <v/>
      </c>
    </row>
    <row r="46" spans="2:14" ht="20.100000000000001" customHeight="1">
      <c r="B46" s="77"/>
      <c r="C46" s="86">
        <f t="shared" ref="C46:C49" si="25">IF($C$4="","",$C$4+2)</f>
        <v>2030</v>
      </c>
      <c r="D46" s="78"/>
      <c r="E46" s="78"/>
      <c r="F46" s="87" t="str">
        <f>IF(D46="","",D46/E46)</f>
        <v/>
      </c>
      <c r="G46" s="8"/>
      <c r="H46" s="8"/>
      <c r="I46" s="87" t="str">
        <f>IF($D46="","", IF($E46-($C$4+2-$C46)&gt;0,$F46,"Amorti"))</f>
        <v/>
      </c>
      <c r="J46" s="87" t="str">
        <f>IF($D46="","", IF($E46-($C$4+3-$C46)&gt;0,$F46,"Amorti"))</f>
        <v/>
      </c>
      <c r="K46" s="87" t="str">
        <f>IF($D46="","", IF($E46-($C$4+4-$C46)&gt;0,$F46,"Amorti"))</f>
        <v/>
      </c>
      <c r="L46" s="87" t="str">
        <f>IF($D46="","", IF($E46-($C$4+5-$C46)&gt;0,$F46,"Amorti"))</f>
        <v/>
      </c>
      <c r="M46" s="87" t="str">
        <f>IF($D46="","", IF($E46-($C$4+6-$C46)&gt;0,$F46,"Amorti"))</f>
        <v/>
      </c>
      <c r="N46" s="87" t="str">
        <f>IF($D46="","", IF($E46-($C$4+7-$C46)&gt;0,$F46,"Amorti"))</f>
        <v/>
      </c>
    </row>
    <row r="47" spans="2:14" ht="20.100000000000001" customHeight="1">
      <c r="B47" s="77"/>
      <c r="C47" s="86">
        <f t="shared" si="25"/>
        <v>2030</v>
      </c>
      <c r="D47" s="78"/>
      <c r="E47" s="78"/>
      <c r="F47" s="87" t="str">
        <f>IF(D47="","",D47/E47)</f>
        <v/>
      </c>
      <c r="G47" s="8"/>
      <c r="H47" s="8"/>
      <c r="I47" s="87" t="str">
        <f>IF($D47="","", IF($E47-($C$4+2-$C47)&gt;0,$F47,"Amorti"))</f>
        <v/>
      </c>
      <c r="J47" s="87" t="str">
        <f>IF($D47="","", IF($E47-($C$4+3-$C47)&gt;0,$F47,"Amorti"))</f>
        <v/>
      </c>
      <c r="K47" s="87" t="str">
        <f>IF($D47="","", IF($E47-($C$4+4-$C47)&gt;0,$F47,"Amorti"))</f>
        <v/>
      </c>
      <c r="L47" s="87" t="str">
        <f>IF($D47="","", IF($E47-($C$4+5-$C47)&gt;0,$F47,"Amorti"))</f>
        <v/>
      </c>
      <c r="M47" s="87" t="str">
        <f>IF($D47="","", IF($E47-($C$4+6-$C47)&gt;0,$F47,"Amorti"))</f>
        <v/>
      </c>
      <c r="N47" s="87" t="str">
        <f>IF($D47="","", IF($E47-($C$4+7-$C47)&gt;0,$F47,"Amorti"))</f>
        <v/>
      </c>
    </row>
    <row r="48" spans="2:14" ht="20.100000000000001" customHeight="1">
      <c r="B48" s="77"/>
      <c r="C48" s="86">
        <f t="shared" si="25"/>
        <v>2030</v>
      </c>
      <c r="D48" s="78"/>
      <c r="E48" s="78"/>
      <c r="F48" s="87" t="str">
        <f>IF(D48="","",D48/E48)</f>
        <v/>
      </c>
      <c r="G48" s="8"/>
      <c r="H48" s="8"/>
      <c r="I48" s="87" t="str">
        <f>IF($D48="","", IF($E48-($C$4+2-$C48)&gt;0,$F48,"Amorti"))</f>
        <v/>
      </c>
      <c r="J48" s="87" t="str">
        <f>IF($D48="","", IF($E48-($C$4+3-$C48)&gt;0,$F48,"Amorti"))</f>
        <v/>
      </c>
      <c r="K48" s="87" t="str">
        <f>IF($D48="","", IF($E48-($C$4+4-$C48)&gt;0,$F48,"Amorti"))</f>
        <v/>
      </c>
      <c r="L48" s="87" t="str">
        <f>IF($D48="","", IF($E48-($C$4+5-$C48)&gt;0,$F48,"Amorti"))</f>
        <v/>
      </c>
      <c r="M48" s="87" t="str">
        <f>IF($D48="","", IF($E48-($C$4+6-$C48)&gt;0,$F48,"Amorti"))</f>
        <v/>
      </c>
      <c r="N48" s="87" t="str">
        <f>IF($D48="","", IF($E48-($C$4+7-$C48)&gt;0,$F48,"Amorti"))</f>
        <v/>
      </c>
    </row>
    <row r="49" spans="2:14" ht="20.100000000000001" customHeight="1">
      <c r="B49" s="77"/>
      <c r="C49" s="86">
        <f t="shared" si="25"/>
        <v>2030</v>
      </c>
      <c r="D49" s="78"/>
      <c r="E49" s="78"/>
      <c r="F49" s="87" t="str">
        <f>IF(D49="","",D49/E49)</f>
        <v/>
      </c>
      <c r="G49" s="8"/>
      <c r="H49" s="8"/>
      <c r="I49" s="87" t="str">
        <f>IF($D49="","", IF($E49-($C$4+2-$C49)&gt;0,$F49,"Amorti"))</f>
        <v/>
      </c>
      <c r="J49" s="87" t="str">
        <f>IF($D49="","", IF($E49-($C$4+3-$C49)&gt;0,$F49,"Amorti"))</f>
        <v/>
      </c>
      <c r="K49" s="87" t="str">
        <f>IF($D49="","", IF($E49-($C$4+4-$C49)&gt;0,$F49,"Amorti"))</f>
        <v/>
      </c>
      <c r="L49" s="87" t="str">
        <f>IF($D49="","", IF($E49-($C$4+5-$C49)&gt;0,$F49,"Amorti"))</f>
        <v/>
      </c>
      <c r="M49" s="87" t="str">
        <f>IF($D49="","", IF($E49-($C$4+6-$C49)&gt;0,$F49,"Amorti"))</f>
        <v/>
      </c>
      <c r="N49" s="87" t="str">
        <f>IF($D49="","", IF($E49-($C$4+7-$C49)&gt;0,$F49,"Amorti"))</f>
        <v/>
      </c>
    </row>
    <row r="50" spans="2:14" ht="20.100000000000001" customHeight="1" thickBot="1">
      <c r="B50" s="98" t="s">
        <v>109</v>
      </c>
      <c r="C50" s="99" t="s">
        <v>84</v>
      </c>
      <c r="D50" s="95">
        <f>SUM(D45:D49)</f>
        <v>0</v>
      </c>
      <c r="E50" s="9"/>
      <c r="F50" s="6">
        <f>SUM(F45:F49)</f>
        <v>0</v>
      </c>
      <c r="G50" s="9"/>
      <c r="H50" s="9"/>
      <c r="I50" s="9"/>
      <c r="J50" s="9"/>
      <c r="K50" s="9"/>
      <c r="L50" s="9"/>
      <c r="M50" s="9"/>
      <c r="N50" s="9"/>
    </row>
    <row r="51" spans="2:14" ht="20.100000000000001" customHeight="1">
      <c r="B51" s="75"/>
      <c r="C51" s="83">
        <f>IF($C$4="","",$C$4+3)</f>
        <v>2031</v>
      </c>
      <c r="D51" s="76"/>
      <c r="E51" s="76"/>
      <c r="F51" s="84" t="str">
        <f>IF(D51="","",D51/E51)</f>
        <v/>
      </c>
      <c r="G51" s="7"/>
      <c r="H51" s="7"/>
      <c r="I51" s="7"/>
      <c r="J51" s="87" t="str">
        <f>IF($D51="","", IF($E51-($C$4+3-$C51)&gt;0,$F51,"Amorti"))</f>
        <v/>
      </c>
      <c r="K51" s="87" t="str">
        <f>IF($D51="","", IF($E51-($C$4+4-$C51)&gt;0,$F51,"Amorti"))</f>
        <v/>
      </c>
      <c r="L51" s="87" t="str">
        <f>IF($D51="","", IF($E51-($C$4+5-$C51)&gt;0,$F51,"Amorti"))</f>
        <v/>
      </c>
      <c r="M51" s="87" t="str">
        <f>IF($D51="","", IF($E51-($C$4+6-$C51)&gt;0,$F51,"Amorti"))</f>
        <v/>
      </c>
      <c r="N51" s="87" t="str">
        <f>IF($D51="","", IF($E51-($C$4+7-$C51)&gt;0,$F51,"Amorti"))</f>
        <v/>
      </c>
    </row>
    <row r="52" spans="2:14" ht="20.100000000000001" customHeight="1">
      <c r="B52" s="77"/>
      <c r="C52" s="86">
        <f t="shared" ref="C52:C55" si="26">IF($C$4="","",$C$4+3)</f>
        <v>2031</v>
      </c>
      <c r="D52" s="78"/>
      <c r="E52" s="78"/>
      <c r="F52" s="87" t="str">
        <f>IF(D52="","",D52/E52)</f>
        <v/>
      </c>
      <c r="G52" s="8"/>
      <c r="H52" s="8"/>
      <c r="I52" s="8"/>
      <c r="J52" s="87" t="str">
        <f>IF($D52="","", IF($E52-($C$4+3-$C52)&gt;0,$F52,"Amorti"))</f>
        <v/>
      </c>
      <c r="K52" s="87" t="str">
        <f>IF($D52="","", IF($E52-($C$4+4-$C52)&gt;0,$F52,"Amorti"))</f>
        <v/>
      </c>
      <c r="L52" s="87" t="str">
        <f>IF($D52="","", IF($E52-($C$4+5-$C52)&gt;0,$F52,"Amorti"))</f>
        <v/>
      </c>
      <c r="M52" s="87" t="str">
        <f>IF($D52="","", IF($E52-($C$4+6-$C52)&gt;0,$F52,"Amorti"))</f>
        <v/>
      </c>
      <c r="N52" s="87" t="str">
        <f>IF($D52="","", IF($E52-($C$4+7-$C52)&gt;0,$F52,"Amorti"))</f>
        <v/>
      </c>
    </row>
    <row r="53" spans="2:14" ht="20.100000000000001" customHeight="1">
      <c r="B53" s="77"/>
      <c r="C53" s="86">
        <f t="shared" si="26"/>
        <v>2031</v>
      </c>
      <c r="D53" s="78"/>
      <c r="E53" s="78"/>
      <c r="F53" s="87" t="str">
        <f>IF(D53="","",D53/E53)</f>
        <v/>
      </c>
      <c r="G53" s="8"/>
      <c r="H53" s="8"/>
      <c r="I53" s="8"/>
      <c r="J53" s="87" t="str">
        <f>IF($D53="","", IF($E53-($C$4+3-$C53)&gt;0,$F53,"Amorti"))</f>
        <v/>
      </c>
      <c r="K53" s="87" t="str">
        <f>IF($D53="","", IF($E53-($C$4+4-$C53)&gt;0,$F53,"Amorti"))</f>
        <v/>
      </c>
      <c r="L53" s="87" t="str">
        <f>IF($D53="","", IF($E53-($C$4+5-$C53)&gt;0,$F53,"Amorti"))</f>
        <v/>
      </c>
      <c r="M53" s="87" t="str">
        <f>IF($D53="","", IF($E53-($C$4+6-$C53)&gt;0,$F53,"Amorti"))</f>
        <v/>
      </c>
      <c r="N53" s="87" t="str">
        <f>IF($D53="","", IF($E53-($C$4+7-$C53)&gt;0,$F53,"Amorti"))</f>
        <v/>
      </c>
    </row>
    <row r="54" spans="2:14" ht="20.100000000000001" customHeight="1">
      <c r="B54" s="77"/>
      <c r="C54" s="86">
        <f t="shared" si="26"/>
        <v>2031</v>
      </c>
      <c r="D54" s="78"/>
      <c r="E54" s="78"/>
      <c r="F54" s="87" t="str">
        <f>IF(D54="","",D54/E54)</f>
        <v/>
      </c>
      <c r="G54" s="8"/>
      <c r="H54" s="8"/>
      <c r="I54" s="8"/>
      <c r="J54" s="87" t="str">
        <f>IF($D54="","", IF($E54-($C$4+3-$C54)&gt;0,$F54,"Amorti"))</f>
        <v/>
      </c>
      <c r="K54" s="87" t="str">
        <f>IF($D54="","", IF($E54-($C$4+4-$C54)&gt;0,$F54,"Amorti"))</f>
        <v/>
      </c>
      <c r="L54" s="87" t="str">
        <f>IF($D54="","", IF($E54-($C$4+5-$C54)&gt;0,$F54,"Amorti"))</f>
        <v/>
      </c>
      <c r="M54" s="87" t="str">
        <f>IF($D54="","", IF($E54-($C$4+6-$C54)&gt;0,$F54,"Amorti"))</f>
        <v/>
      </c>
      <c r="N54" s="87" t="str">
        <f>IF($D54="","", IF($E54-($C$4+7-$C54)&gt;0,$F54,"Amorti"))</f>
        <v/>
      </c>
    </row>
    <row r="55" spans="2:14" ht="20.100000000000001" customHeight="1">
      <c r="B55" s="77"/>
      <c r="C55" s="86">
        <f t="shared" si="26"/>
        <v>2031</v>
      </c>
      <c r="D55" s="78"/>
      <c r="E55" s="78"/>
      <c r="F55" s="87" t="str">
        <f>IF(D55="","",D55/E55)</f>
        <v/>
      </c>
      <c r="G55" s="8"/>
      <c r="H55" s="8"/>
      <c r="I55" s="8"/>
      <c r="J55" s="87" t="str">
        <f>IF($D55="","", IF($E55-($C$4+3-$C55)&gt;0,$F55,"Amorti"))</f>
        <v/>
      </c>
      <c r="K55" s="87" t="str">
        <f>IF($D55="","", IF($E55-($C$4+4-$C55)&gt;0,$F55,"Amorti"))</f>
        <v/>
      </c>
      <c r="L55" s="87" t="str">
        <f>IF($D55="","", IF($E55-($C$4+5-$C55)&gt;0,$F55,"Amorti"))</f>
        <v/>
      </c>
      <c r="M55" s="87" t="str">
        <f>IF($D55="","", IF($E55-($C$4+6-$C55)&gt;0,$F55,"Amorti"))</f>
        <v/>
      </c>
      <c r="N55" s="87" t="str">
        <f>IF($D55="","", IF($E55-($C$4+7-$C55)&gt;0,$F55,"Amorti"))</f>
        <v/>
      </c>
    </row>
    <row r="56" spans="2:14" ht="20.100000000000001" customHeight="1" thickBot="1">
      <c r="B56" s="98" t="s">
        <v>109</v>
      </c>
      <c r="C56" s="99" t="s">
        <v>86</v>
      </c>
      <c r="D56" s="95">
        <f>SUM(D51:D55)</f>
        <v>0</v>
      </c>
      <c r="E56" s="9"/>
      <c r="F56" s="6">
        <f>SUM(F51:F55)</f>
        <v>0</v>
      </c>
      <c r="G56" s="9"/>
      <c r="H56" s="9"/>
      <c r="I56" s="9"/>
      <c r="J56" s="9"/>
      <c r="K56" s="9"/>
      <c r="L56" s="9"/>
      <c r="M56" s="9"/>
      <c r="N56" s="9"/>
    </row>
    <row r="57" spans="2:14" ht="20.100000000000001" customHeight="1">
      <c r="B57" s="73"/>
      <c r="C57" s="81">
        <f>IF($C$4="","",$C$4+4)</f>
        <v>2032</v>
      </c>
      <c r="D57" s="74"/>
      <c r="E57" s="74"/>
      <c r="F57" s="82" t="str">
        <f>IF(D57="","",D57/E57)</f>
        <v/>
      </c>
      <c r="G57" s="10"/>
      <c r="H57" s="10"/>
      <c r="I57" s="10"/>
      <c r="J57" s="10"/>
      <c r="K57" s="87" t="str">
        <f>IF($D57="","", IF($E57-($C$4+4-$C57)&gt;0,$F57,"Amorti"))</f>
        <v/>
      </c>
      <c r="L57" s="87" t="str">
        <f>IF($D57="","", IF($E57-($C$4+5-$C57)&gt;0,$F57,"Amorti"))</f>
        <v/>
      </c>
      <c r="M57" s="87" t="str">
        <f>IF($D57="","", IF($E57-($C$4+6-$C57)&gt;0,$F57,"Amorti"))</f>
        <v/>
      </c>
      <c r="N57" s="87" t="str">
        <f>IF($D57="","", IF($E57-($C$4+7-$C57)&gt;0,$F57,"Amorti"))</f>
        <v/>
      </c>
    </row>
    <row r="58" spans="2:14" ht="20.100000000000001" customHeight="1">
      <c r="B58" s="77"/>
      <c r="C58" s="86">
        <f t="shared" ref="C58:C61" si="27">IF($C$4="","",$C$4+4)</f>
        <v>2032</v>
      </c>
      <c r="D58" s="78"/>
      <c r="E58" s="78"/>
      <c r="F58" s="87" t="str">
        <f>IF(D58="","",D58/E58)</f>
        <v/>
      </c>
      <c r="G58" s="8"/>
      <c r="H58" s="8"/>
      <c r="I58" s="8"/>
      <c r="J58" s="8"/>
      <c r="K58" s="87" t="str">
        <f>IF($D58="","", IF($E58-($C$4+4-$C58)&gt;0,$F58,"Amorti"))</f>
        <v/>
      </c>
      <c r="L58" s="87" t="str">
        <f>IF($D58="","", IF($E58-($C$4+5-$C58)&gt;0,$F58,"Amorti"))</f>
        <v/>
      </c>
      <c r="M58" s="87" t="str">
        <f>IF($D58="","", IF($E58-($C$4+6-$C58)&gt;0,$F58,"Amorti"))</f>
        <v/>
      </c>
      <c r="N58" s="87" t="str">
        <f>IF($D58="","", IF($E58-($C$4+7-$C58)&gt;0,$F58,"Amorti"))</f>
        <v/>
      </c>
    </row>
    <row r="59" spans="2:14" ht="20.100000000000001" customHeight="1">
      <c r="B59" s="77"/>
      <c r="C59" s="86">
        <f t="shared" si="27"/>
        <v>2032</v>
      </c>
      <c r="D59" s="78"/>
      <c r="E59" s="78"/>
      <c r="F59" s="87" t="str">
        <f>IF(D59="","",D59/E59)</f>
        <v/>
      </c>
      <c r="G59" s="8"/>
      <c r="H59" s="8"/>
      <c r="I59" s="8"/>
      <c r="J59" s="8"/>
      <c r="K59" s="87" t="str">
        <f>IF($D59="","", IF($E59-($C$4+4-$C59)&gt;0,$F59,"Amorti"))</f>
        <v/>
      </c>
      <c r="L59" s="87" t="str">
        <f>IF($D59="","", IF($E59-($C$4+5-$C59)&gt;0,$F59,"Amorti"))</f>
        <v/>
      </c>
      <c r="M59" s="87" t="str">
        <f>IF($D59="","", IF($E59-($C$4+6-$C59)&gt;0,$F59,"Amorti"))</f>
        <v/>
      </c>
      <c r="N59" s="87" t="str">
        <f>IF($D59="","", IF($E59-($C$4+7-$C59)&gt;0,$F59,"Amorti"))</f>
        <v/>
      </c>
    </row>
    <row r="60" spans="2:14" ht="20.100000000000001" customHeight="1">
      <c r="B60" s="77"/>
      <c r="C60" s="86">
        <f t="shared" si="27"/>
        <v>2032</v>
      </c>
      <c r="D60" s="78"/>
      <c r="E60" s="78"/>
      <c r="F60" s="87" t="str">
        <f>IF(D60="","",D60/E60)</f>
        <v/>
      </c>
      <c r="G60" s="8"/>
      <c r="H60" s="8"/>
      <c r="I60" s="8"/>
      <c r="J60" s="8"/>
      <c r="K60" s="87" t="str">
        <f>IF($D60="","", IF($E60-($C$4+4-$C60)&gt;0,$F60,"Amorti"))</f>
        <v/>
      </c>
      <c r="L60" s="87" t="str">
        <f>IF($D60="","", IF($E60-($C$4+5-$C60)&gt;0,$F60,"Amorti"))</f>
        <v/>
      </c>
      <c r="M60" s="87" t="str">
        <f>IF($D60="","", IF($E60-($C$4+6-$C60)&gt;0,$F60,"Amorti"))</f>
        <v/>
      </c>
      <c r="N60" s="87" t="str">
        <f>IF($D60="","", IF($E60-($C$4+7-$C60)&gt;0,$F60,"Amorti"))</f>
        <v/>
      </c>
    </row>
    <row r="61" spans="2:14" ht="20.100000000000001" customHeight="1">
      <c r="B61" s="77"/>
      <c r="C61" s="86">
        <f t="shared" si="27"/>
        <v>2032</v>
      </c>
      <c r="D61" s="78"/>
      <c r="E61" s="78"/>
      <c r="F61" s="87" t="str">
        <f>IF(D61="","",D61/E61)</f>
        <v/>
      </c>
      <c r="G61" s="8"/>
      <c r="H61" s="8"/>
      <c r="I61" s="8"/>
      <c r="J61" s="8"/>
      <c r="K61" s="87" t="str">
        <f>IF($D61="","", IF($E61-($C$4+4-$C61)&gt;0,$F61,"Amorti"))</f>
        <v/>
      </c>
      <c r="L61" s="87" t="str">
        <f>IF($D61="","", IF($E61-($C$4+5-$C61)&gt;0,$F61,"Amorti"))</f>
        <v/>
      </c>
      <c r="M61" s="87" t="str">
        <f>IF($D61="","", IF($E61-($C$4+6-$C61)&gt;0,$F61,"Amorti"))</f>
        <v/>
      </c>
      <c r="N61" s="87" t="str">
        <f>IF($D61="","", IF($E61-($C$4+7-$C61)&gt;0,$F61,"Amorti"))</f>
        <v/>
      </c>
    </row>
    <row r="62" spans="2:14" ht="20.100000000000001" customHeight="1" thickBot="1">
      <c r="B62" s="98" t="s">
        <v>109</v>
      </c>
      <c r="C62" s="99" t="s">
        <v>88</v>
      </c>
      <c r="D62" s="95">
        <f>SUM(D57:D61)</f>
        <v>0</v>
      </c>
      <c r="E62" s="5"/>
      <c r="F62" s="6">
        <f>SUM(F57:F61)</f>
        <v>0</v>
      </c>
      <c r="G62" s="11"/>
      <c r="H62" s="11"/>
      <c r="I62" s="11"/>
      <c r="J62" s="11"/>
      <c r="K62" s="11"/>
      <c r="L62" s="11"/>
      <c r="M62" s="11"/>
      <c r="N62" s="11"/>
    </row>
    <row r="63" spans="2:14" ht="20.100000000000001" customHeight="1">
      <c r="B63" s="73"/>
      <c r="C63" s="81">
        <f>IF($C$4="","",$C$4+5)</f>
        <v>2033</v>
      </c>
      <c r="D63" s="74"/>
      <c r="E63" s="74"/>
      <c r="F63" s="82" t="str">
        <f>IF(D63="","",D63/E63)</f>
        <v/>
      </c>
      <c r="G63" s="10"/>
      <c r="H63" s="10"/>
      <c r="I63" s="10"/>
      <c r="J63" s="10"/>
      <c r="K63" s="10"/>
      <c r="L63" s="87" t="str">
        <f>IF($D63="","", IF($E63-($C$4+5-$C63)&gt;0,$F63,"Amorti"))</f>
        <v/>
      </c>
      <c r="M63" s="87" t="str">
        <f>IF($D63="","", IF($E63-($C$4+6-$C63)&gt;0,$F63,"Amorti"))</f>
        <v/>
      </c>
      <c r="N63" s="87" t="str">
        <f>IF($D63="","", IF($E63-($C$4+7-$C63)&gt;0,$F63,"Amorti"))</f>
        <v/>
      </c>
    </row>
    <row r="64" spans="2:14" ht="20.100000000000001" customHeight="1">
      <c r="B64" s="77"/>
      <c r="C64" s="86">
        <f t="shared" ref="C64:C67" si="28">IF($C$4="","",$C$4+5)</f>
        <v>2033</v>
      </c>
      <c r="D64" s="78"/>
      <c r="E64" s="78"/>
      <c r="F64" s="87" t="str">
        <f>IF(D64="","",D64/E64)</f>
        <v/>
      </c>
      <c r="G64" s="8"/>
      <c r="H64" s="8"/>
      <c r="I64" s="8"/>
      <c r="J64" s="8"/>
      <c r="K64" s="8"/>
      <c r="L64" s="87" t="str">
        <f>IF($D64="","", IF($E64-($C$4+5-$C64)&gt;0,$F64,"Amorti"))</f>
        <v/>
      </c>
      <c r="M64" s="87" t="str">
        <f>IF($D64="","", IF($E64-($C$4+6-$C64)&gt;0,$F64,"Amorti"))</f>
        <v/>
      </c>
      <c r="N64" s="87" t="str">
        <f>IF($D64="","", IF($E64-($C$4+7-$C64)&gt;0,$F64,"Amorti"))</f>
        <v/>
      </c>
    </row>
    <row r="65" spans="2:14" ht="20.100000000000001" customHeight="1">
      <c r="B65" s="77"/>
      <c r="C65" s="86">
        <f t="shared" si="28"/>
        <v>2033</v>
      </c>
      <c r="D65" s="78"/>
      <c r="E65" s="78"/>
      <c r="F65" s="87" t="str">
        <f>IF(D65="","",D65/E65)</f>
        <v/>
      </c>
      <c r="G65" s="8"/>
      <c r="H65" s="8"/>
      <c r="I65" s="8"/>
      <c r="J65" s="8"/>
      <c r="K65" s="8"/>
      <c r="L65" s="87" t="str">
        <f>IF($D65="","", IF($E65-($C$4+5-$C65)&gt;0,$F65,"Amorti"))</f>
        <v/>
      </c>
      <c r="M65" s="87" t="str">
        <f>IF($D65="","", IF($E65-($C$4+6-$C65)&gt;0,$F65,"Amorti"))</f>
        <v/>
      </c>
      <c r="N65" s="87" t="str">
        <f>IF($D65="","", IF($E65-($C$4+7-$C65)&gt;0,$F65,"Amorti"))</f>
        <v/>
      </c>
    </row>
    <row r="66" spans="2:14" ht="20.100000000000001" customHeight="1">
      <c r="B66" s="77"/>
      <c r="C66" s="86">
        <f t="shared" si="28"/>
        <v>2033</v>
      </c>
      <c r="D66" s="78"/>
      <c r="E66" s="78"/>
      <c r="F66" s="87" t="str">
        <f>IF(D66="","",D66/E66)</f>
        <v/>
      </c>
      <c r="G66" s="8"/>
      <c r="H66" s="8"/>
      <c r="I66" s="8"/>
      <c r="J66" s="8"/>
      <c r="K66" s="8"/>
      <c r="L66" s="87" t="str">
        <f>IF($D66="","", IF($E66-($C$4+5-$C66)&gt;0,$F66,"Amorti"))</f>
        <v/>
      </c>
      <c r="M66" s="87" t="str">
        <f>IF($D66="","", IF($E66-($C$4+6-$C66)&gt;0,$F66,"Amorti"))</f>
        <v/>
      </c>
      <c r="N66" s="87" t="str">
        <f>IF($D66="","", IF($E66-($C$4+7-$C66)&gt;0,$F66,"Amorti"))</f>
        <v/>
      </c>
    </row>
    <row r="67" spans="2:14" ht="20.100000000000001" customHeight="1">
      <c r="B67" s="77"/>
      <c r="C67" s="86">
        <f t="shared" si="28"/>
        <v>2033</v>
      </c>
      <c r="D67" s="78"/>
      <c r="E67" s="78"/>
      <c r="F67" s="87" t="str">
        <f>IF(D67="","",D67/E67)</f>
        <v/>
      </c>
      <c r="G67" s="8"/>
      <c r="H67" s="8"/>
      <c r="I67" s="8"/>
      <c r="J67" s="8"/>
      <c r="K67" s="8"/>
      <c r="L67" s="87" t="str">
        <f>IF($D67="","", IF($E67-($C$4+5-$C67)&gt;0,$F67,"Amorti"))</f>
        <v/>
      </c>
      <c r="M67" s="87" t="str">
        <f>IF($D67="","", IF($E67-($C$4+6-$C67)&gt;0,$F67,"Amorti"))</f>
        <v/>
      </c>
      <c r="N67" s="87" t="str">
        <f>IF($D67="","", IF($E67-($C$4+7-$C67)&gt;0,$F67,"Amorti"))</f>
        <v/>
      </c>
    </row>
    <row r="68" spans="2:14" ht="20.100000000000001" customHeight="1" thickBot="1">
      <c r="B68" s="98" t="s">
        <v>109</v>
      </c>
      <c r="C68" s="99" t="s">
        <v>89</v>
      </c>
      <c r="D68" s="95">
        <f>SUM(D63:D67)</f>
        <v>0</v>
      </c>
      <c r="E68" s="5"/>
      <c r="F68" s="6">
        <f>SUM(F63:F67)</f>
        <v>0</v>
      </c>
      <c r="G68" s="11"/>
      <c r="H68" s="11"/>
      <c r="I68" s="11"/>
      <c r="J68" s="11"/>
      <c r="K68" s="11"/>
      <c r="L68" s="11"/>
      <c r="M68" s="11"/>
      <c r="N68" s="11"/>
    </row>
    <row r="69" spans="2:14" ht="20.100000000000001" customHeight="1">
      <c r="B69" s="73"/>
      <c r="C69" s="81">
        <f>IF($C$4="","",$C$4+6)</f>
        <v>2034</v>
      </c>
      <c r="D69" s="74"/>
      <c r="E69" s="74"/>
      <c r="F69" s="82" t="str">
        <f>IF(D69="","",D69/E69)</f>
        <v/>
      </c>
      <c r="G69" s="10"/>
      <c r="H69" s="10"/>
      <c r="I69" s="10"/>
      <c r="J69" s="10"/>
      <c r="K69" s="10"/>
      <c r="L69" s="10"/>
      <c r="M69" s="87" t="str">
        <f>IF($D69="","", IF($E69-($C$4+6-$C69)&gt;0,$F69,"Amorti"))</f>
        <v/>
      </c>
      <c r="N69" s="87" t="str">
        <f>IF($D69="","", IF($E69-($C$4+7-$C69)&gt;0,$F69,"Amorti"))</f>
        <v/>
      </c>
    </row>
    <row r="70" spans="2:14" ht="20.100000000000001" customHeight="1">
      <c r="B70" s="77"/>
      <c r="C70" s="86">
        <f t="shared" ref="C70:C73" si="29">IF($C$4="","",$C$4+6)</f>
        <v>2034</v>
      </c>
      <c r="D70" s="78"/>
      <c r="E70" s="78"/>
      <c r="F70" s="87" t="str">
        <f>IF(D70="","",D70/E70)</f>
        <v/>
      </c>
      <c r="G70" s="8"/>
      <c r="H70" s="8"/>
      <c r="I70" s="8"/>
      <c r="J70" s="8"/>
      <c r="K70" s="8"/>
      <c r="L70" s="8"/>
      <c r="M70" s="87" t="str">
        <f>IF($D70="","", IF($E70-($C$4+6-$C70)&gt;0,$F70,"Amorti"))</f>
        <v/>
      </c>
      <c r="N70" s="87" t="str">
        <f>IF($D70="","", IF($E70-($C$4+7-$C70)&gt;0,$F70,"Amorti"))</f>
        <v/>
      </c>
    </row>
    <row r="71" spans="2:14" ht="20.100000000000001" customHeight="1">
      <c r="B71" s="77"/>
      <c r="C71" s="86">
        <f t="shared" si="29"/>
        <v>2034</v>
      </c>
      <c r="D71" s="78"/>
      <c r="E71" s="78"/>
      <c r="F71" s="87" t="str">
        <f>IF(D71="","",D71/E71)</f>
        <v/>
      </c>
      <c r="G71" s="8"/>
      <c r="H71" s="8"/>
      <c r="I71" s="8"/>
      <c r="J71" s="8"/>
      <c r="K71" s="8"/>
      <c r="L71" s="8"/>
      <c r="M71" s="87" t="str">
        <f>IF($D71="","", IF($E71-($C$4+6-$C71)&gt;0,$F71,"Amorti"))</f>
        <v/>
      </c>
      <c r="N71" s="87" t="str">
        <f>IF($D71="","", IF($E71-($C$4+7-$C71)&gt;0,$F71,"Amorti"))</f>
        <v/>
      </c>
    </row>
    <row r="72" spans="2:14" ht="20.100000000000001" customHeight="1">
      <c r="B72" s="77"/>
      <c r="C72" s="86">
        <f t="shared" si="29"/>
        <v>2034</v>
      </c>
      <c r="D72" s="78"/>
      <c r="E72" s="78"/>
      <c r="F72" s="87" t="str">
        <f>IF(D72="","",D72/E72)</f>
        <v/>
      </c>
      <c r="G72" s="8"/>
      <c r="H72" s="8"/>
      <c r="I72" s="8"/>
      <c r="J72" s="8"/>
      <c r="K72" s="8"/>
      <c r="L72" s="8"/>
      <c r="M72" s="87" t="str">
        <f>IF($D72="","", IF($E72-($C$4+6-$C72)&gt;0,$F72,"Amorti"))</f>
        <v/>
      </c>
      <c r="N72" s="87" t="str">
        <f>IF($D72="","", IF($E72-($C$4+7-$C72)&gt;0,$F72,"Amorti"))</f>
        <v/>
      </c>
    </row>
    <row r="73" spans="2:14" ht="20.100000000000001" customHeight="1">
      <c r="B73" s="77"/>
      <c r="C73" s="86">
        <f t="shared" si="29"/>
        <v>2034</v>
      </c>
      <c r="D73" s="78"/>
      <c r="E73" s="78"/>
      <c r="F73" s="87" t="str">
        <f>IF(D73="","",D73/E73)</f>
        <v/>
      </c>
      <c r="G73" s="8"/>
      <c r="H73" s="8"/>
      <c r="I73" s="8"/>
      <c r="J73" s="8"/>
      <c r="K73" s="8"/>
      <c r="L73" s="8"/>
      <c r="M73" s="87" t="str">
        <f>IF($D73="","", IF($E73-($C$4+6-$C73)&gt;0,$F73,"Amorti"))</f>
        <v/>
      </c>
      <c r="N73" s="87" t="str">
        <f>IF($D73="","", IF($E73-($C$4+7-$C73)&gt;0,$F73,"Amorti"))</f>
        <v/>
      </c>
    </row>
    <row r="74" spans="2:14" ht="20.100000000000001" customHeight="1" thickBot="1">
      <c r="B74" s="98" t="s">
        <v>109</v>
      </c>
      <c r="C74" s="99" t="s">
        <v>91</v>
      </c>
      <c r="D74" s="95">
        <f>SUM(D69:D73)</f>
        <v>0</v>
      </c>
      <c r="E74" s="5"/>
      <c r="F74" s="6">
        <f>SUM(F69:F73)</f>
        <v>0</v>
      </c>
      <c r="G74" s="11"/>
      <c r="H74" s="11"/>
      <c r="I74" s="11"/>
      <c r="J74" s="11"/>
      <c r="K74" s="11"/>
      <c r="L74" s="11"/>
      <c r="M74" s="11"/>
      <c r="N74" s="11"/>
    </row>
    <row r="75" spans="2:14" ht="20.100000000000001" customHeight="1">
      <c r="B75" s="73"/>
      <c r="C75" s="81">
        <f>IF($C$4="","",$C$4+7)</f>
        <v>2035</v>
      </c>
      <c r="D75" s="74"/>
      <c r="E75" s="74"/>
      <c r="F75" s="82" t="str">
        <f>IF(D75="","",D75/E75)</f>
        <v/>
      </c>
      <c r="G75" s="10"/>
      <c r="H75" s="10"/>
      <c r="I75" s="10"/>
      <c r="J75" s="10"/>
      <c r="K75" s="10"/>
      <c r="L75" s="10"/>
      <c r="M75" s="10"/>
      <c r="N75" s="87" t="str">
        <f>IF($D75="","", IF($E75-($C$4+7-$C75)&gt;0,$F75,"Amorti"))</f>
        <v/>
      </c>
    </row>
    <row r="76" spans="2:14" ht="20.100000000000001" customHeight="1">
      <c r="B76" s="77"/>
      <c r="C76" s="86">
        <f t="shared" ref="C76:C79" si="30">IF($C$4="","",$C$4+7)</f>
        <v>2035</v>
      </c>
      <c r="D76" s="78"/>
      <c r="E76" s="78"/>
      <c r="F76" s="87" t="str">
        <f>IF(D76="","",D76/E76)</f>
        <v/>
      </c>
      <c r="G76" s="8"/>
      <c r="H76" s="8"/>
      <c r="I76" s="8"/>
      <c r="J76" s="8"/>
      <c r="K76" s="8"/>
      <c r="L76" s="8"/>
      <c r="M76" s="8"/>
      <c r="N76" s="87" t="str">
        <f>IF($D76="","", IF($E76-($C$4+7-$C76)&gt;0,$F76,"Amorti"))</f>
        <v/>
      </c>
    </row>
    <row r="77" spans="2:14" ht="20.100000000000001" customHeight="1">
      <c r="B77" s="77"/>
      <c r="C77" s="86">
        <f t="shared" si="30"/>
        <v>2035</v>
      </c>
      <c r="D77" s="78"/>
      <c r="E77" s="78"/>
      <c r="F77" s="87" t="str">
        <f>IF(D77="","",D77/E77)</f>
        <v/>
      </c>
      <c r="G77" s="8"/>
      <c r="H77" s="8"/>
      <c r="I77" s="8"/>
      <c r="J77" s="8"/>
      <c r="K77" s="8"/>
      <c r="L77" s="8"/>
      <c r="M77" s="8"/>
      <c r="N77" s="87" t="str">
        <f>IF($D77="","", IF($E77-($C$4+7-$C77)&gt;0,$F77,"Amorti"))</f>
        <v/>
      </c>
    </row>
    <row r="78" spans="2:14" ht="20.100000000000001" customHeight="1">
      <c r="B78" s="77"/>
      <c r="C78" s="86">
        <f t="shared" si="30"/>
        <v>2035</v>
      </c>
      <c r="D78" s="78"/>
      <c r="E78" s="78"/>
      <c r="F78" s="87" t="str">
        <f>IF(D78="","",D78/E78)</f>
        <v/>
      </c>
      <c r="G78" s="8"/>
      <c r="H78" s="8"/>
      <c r="I78" s="8"/>
      <c r="J78" s="8"/>
      <c r="K78" s="8"/>
      <c r="L78" s="8"/>
      <c r="M78" s="8"/>
      <c r="N78" s="87" t="str">
        <f>IF($D78="","", IF($E78-($C$4+7-$C78)&gt;0,$F78,"Amorti"))</f>
        <v/>
      </c>
    </row>
    <row r="79" spans="2:14" ht="20.100000000000001" customHeight="1">
      <c r="B79" s="77"/>
      <c r="C79" s="86">
        <f t="shared" si="30"/>
        <v>2035</v>
      </c>
      <c r="D79" s="78"/>
      <c r="E79" s="78"/>
      <c r="F79" s="87" t="str">
        <f>IF(D79="","",D79/E79)</f>
        <v/>
      </c>
      <c r="G79" s="8"/>
      <c r="H79" s="8"/>
      <c r="I79" s="8"/>
      <c r="J79" s="8"/>
      <c r="K79" s="8"/>
      <c r="L79" s="8"/>
      <c r="M79" s="8"/>
      <c r="N79" s="87" t="str">
        <f>IF($D79="","", IF($E79-($C$4+7-$C79)&gt;0,$F79,"Amorti"))</f>
        <v/>
      </c>
    </row>
    <row r="80" spans="2:14" ht="20.100000000000001" customHeight="1" thickBot="1">
      <c r="B80" s="98" t="s">
        <v>109</v>
      </c>
      <c r="C80" s="99" t="s">
        <v>116</v>
      </c>
      <c r="D80" s="95">
        <f>SUM(D75:D79)</f>
        <v>0</v>
      </c>
      <c r="E80" s="5"/>
      <c r="F80" s="6">
        <f>SUM(F75:F79)</f>
        <v>0</v>
      </c>
      <c r="G80" s="11"/>
      <c r="H80" s="11"/>
      <c r="I80" s="11"/>
      <c r="J80" s="11"/>
      <c r="K80" s="11"/>
      <c r="L80" s="11"/>
      <c r="M80" s="11"/>
      <c r="N80" s="11"/>
    </row>
    <row r="81" spans="2:14" ht="20.100000000000001" customHeight="1"/>
    <row r="82" spans="2:14" ht="20.100000000000001" customHeight="1"/>
    <row r="83" spans="2:14" ht="19.5" customHeight="1" thickBot="1"/>
    <row r="84" spans="2:14" ht="36.75" customHeight="1" thickBot="1">
      <c r="B84" s="951" t="s">
        <v>117</v>
      </c>
      <c r="C84" s="951"/>
      <c r="D84" s="951"/>
      <c r="E84" s="951"/>
      <c r="F84" s="951"/>
      <c r="G84" s="12">
        <f t="shared" ref="G84:N84" si="31">SUM(G10:G80)</f>
        <v>0</v>
      </c>
      <c r="H84" s="12">
        <f t="shared" si="31"/>
        <v>0</v>
      </c>
      <c r="I84" s="12">
        <f t="shared" si="31"/>
        <v>0</v>
      </c>
      <c r="J84" s="12">
        <f t="shared" si="31"/>
        <v>0</v>
      </c>
      <c r="K84" s="12">
        <f t="shared" si="31"/>
        <v>0</v>
      </c>
      <c r="L84" s="12">
        <f t="shared" si="31"/>
        <v>0</v>
      </c>
      <c r="M84" s="12">
        <f t="shared" si="31"/>
        <v>0</v>
      </c>
      <c r="N84" s="12">
        <f t="shared" si="31"/>
        <v>0</v>
      </c>
    </row>
  </sheetData>
  <sheetProtection algorithmName="SHA-512" hashValue="l/6dkoPaKTxodPqk7x+9UqOxwe2ICjIZyaufvoj4QfHU0b+kUSsrxdwunCw9u3vttQ2WLI36sxWmIAM0F9Cz8w==" saltValue="GkK2yc5aBhTupVf6Ft8dvw==" spinCount="100000" sheet="1" selectLockedCells="1"/>
  <mergeCells count="9">
    <mergeCell ref="B9:E9"/>
    <mergeCell ref="B24:E24"/>
    <mergeCell ref="B84:F84"/>
    <mergeCell ref="B2:N2"/>
    <mergeCell ref="B7:B8"/>
    <mergeCell ref="C7:C8"/>
    <mergeCell ref="D7:D8"/>
    <mergeCell ref="E7:E8"/>
    <mergeCell ref="F7:F8"/>
  </mergeCells>
  <pageMargins left="0.7" right="0.7" top="0.75" bottom="0.75" header="0.51180555555555496" footer="0.51180555555555496"/>
  <pageSetup paperSize="9" firstPageNumber="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4"/>
  <dimension ref="A2:AMI47"/>
  <sheetViews>
    <sheetView showGridLines="0" topLeftCell="A2" zoomScale="70" zoomScaleNormal="70" workbookViewId="0">
      <selection activeCell="E2" sqref="E2"/>
    </sheetView>
  </sheetViews>
  <sheetFormatPr baseColWidth="10" defaultColWidth="8.85546875" defaultRowHeight="12.75"/>
  <cols>
    <col min="1" max="1" width="34.28515625" style="386" customWidth="1"/>
    <col min="2" max="2" width="50.7109375" style="386" customWidth="1"/>
    <col min="3" max="3" width="17.7109375" style="391" customWidth="1"/>
    <col min="4" max="4" width="3" style="386" customWidth="1"/>
    <col min="5" max="5" width="50.7109375" style="386" customWidth="1"/>
    <col min="6" max="6" width="17.7109375" style="391" customWidth="1"/>
    <col min="7" max="1023" width="11.42578125" style="386" customWidth="1"/>
  </cols>
  <sheetData>
    <row r="2" spans="2:6" ht="36.75" customHeight="1">
      <c r="B2" s="894" t="s">
        <v>183</v>
      </c>
      <c r="C2" s="895"/>
      <c r="D2" s="896"/>
      <c r="E2" s="392"/>
      <c r="F2" s="387">
        <f>'données éco.'!D4</f>
        <v>2028</v>
      </c>
    </row>
    <row r="5" spans="2:6" ht="36.75" customHeight="1">
      <c r="B5" s="952" t="s">
        <v>184</v>
      </c>
      <c r="C5" s="952"/>
      <c r="D5" s="388"/>
      <c r="E5" s="952" t="s">
        <v>185</v>
      </c>
      <c r="F5" s="952"/>
    </row>
    <row r="7" spans="2:6" ht="21.6" customHeight="1">
      <c r="B7" s="353" t="s">
        <v>122</v>
      </c>
      <c r="C7" s="354" t="s">
        <v>123</v>
      </c>
      <c r="D7" s="355"/>
      <c r="E7" s="356" t="s">
        <v>122</v>
      </c>
      <c r="F7" s="357" t="s">
        <v>123</v>
      </c>
    </row>
    <row r="8" spans="2:6" ht="20.100000000000001" customHeight="1">
      <c r="B8" s="389" t="s">
        <v>124</v>
      </c>
      <c r="C8" s="393"/>
      <c r="D8" s="388"/>
      <c r="E8" s="13" t="s">
        <v>186</v>
      </c>
      <c r="F8" s="394"/>
    </row>
    <row r="9" spans="2:6" ht="20.100000000000001" customHeight="1">
      <c r="B9" s="380" t="s">
        <v>125</v>
      </c>
      <c r="C9" s="394"/>
      <c r="D9" s="91"/>
      <c r="E9" s="13"/>
      <c r="F9" s="394"/>
    </row>
    <row r="10" spans="2:6" ht="20.100000000000001" customHeight="1">
      <c r="B10" s="360" t="s">
        <v>128</v>
      </c>
      <c r="C10" s="361">
        <f>SUM(C8:C9)</f>
        <v>0</v>
      </c>
      <c r="D10" s="91"/>
      <c r="E10" s="13" t="s">
        <v>187</v>
      </c>
      <c r="F10" s="394"/>
    </row>
    <row r="11" spans="2:6" ht="20.100000000000001" customHeight="1">
      <c r="B11" s="380"/>
      <c r="C11" s="70"/>
      <c r="D11" s="91"/>
      <c r="E11" s="13" t="s">
        <v>188</v>
      </c>
      <c r="F11" s="394"/>
    </row>
    <row r="12" spans="2:6" ht="20.100000000000001" customHeight="1">
      <c r="B12" s="372" t="s">
        <v>130</v>
      </c>
      <c r="C12" s="70"/>
      <c r="D12" s="91"/>
      <c r="E12" s="13" t="s">
        <v>189</v>
      </c>
      <c r="F12" s="70"/>
    </row>
    <row r="13" spans="2:6" ht="20.100000000000001" customHeight="1">
      <c r="B13" s="380" t="s">
        <v>131</v>
      </c>
      <c r="C13" s="70"/>
      <c r="D13" s="91"/>
      <c r="E13" s="13" t="s">
        <v>190</v>
      </c>
      <c r="F13" s="70"/>
    </row>
    <row r="14" spans="2:6" ht="20.100000000000001" customHeight="1">
      <c r="B14" s="372" t="s">
        <v>132</v>
      </c>
      <c r="C14" s="70"/>
      <c r="D14" s="91"/>
      <c r="E14" s="13"/>
      <c r="F14" s="70"/>
    </row>
    <row r="15" spans="2:6" ht="20.100000000000001" customHeight="1">
      <c r="B15" s="372" t="s">
        <v>133</v>
      </c>
      <c r="C15" s="70"/>
      <c r="D15" s="91"/>
      <c r="E15" s="362" t="s">
        <v>134</v>
      </c>
      <c r="F15" s="363">
        <f>SUM(F8:F14)</f>
        <v>0</v>
      </c>
    </row>
    <row r="16" spans="2:6" ht="20.100000000000001" customHeight="1">
      <c r="B16" s="372" t="s">
        <v>135</v>
      </c>
      <c r="C16" s="70"/>
      <c r="D16" s="91"/>
      <c r="E16" s="13"/>
      <c r="F16" s="70"/>
    </row>
    <row r="17" spans="2:6" ht="20.100000000000001" customHeight="1">
      <c r="B17" s="372" t="s">
        <v>136</v>
      </c>
      <c r="C17" s="70"/>
      <c r="D17" s="91"/>
      <c r="E17" s="13" t="s">
        <v>137</v>
      </c>
      <c r="F17" s="70"/>
    </row>
    <row r="18" spans="2:6" ht="20.100000000000001" customHeight="1">
      <c r="B18" s="372" t="s">
        <v>191</v>
      </c>
      <c r="C18" s="70"/>
      <c r="D18" s="91"/>
      <c r="E18" s="13"/>
      <c r="F18" s="70"/>
    </row>
    <row r="19" spans="2:6" ht="20.100000000000001" customHeight="1">
      <c r="B19" s="364" t="s">
        <v>139</v>
      </c>
      <c r="C19" s="361">
        <f>SUM(C11:C18)</f>
        <v>0</v>
      </c>
      <c r="D19" s="91"/>
      <c r="E19" s="13" t="s">
        <v>192</v>
      </c>
      <c r="F19" s="70"/>
    </row>
    <row r="20" spans="2:6" ht="20.100000000000001" customHeight="1">
      <c r="B20" s="380"/>
      <c r="C20" s="70"/>
      <c r="D20" s="91"/>
      <c r="E20" s="13"/>
      <c r="F20" s="70"/>
    </row>
    <row r="21" spans="2:6" ht="20.100000000000001" customHeight="1">
      <c r="B21" s="372" t="s">
        <v>142</v>
      </c>
      <c r="C21" s="70"/>
      <c r="D21" s="91"/>
      <c r="E21" s="13" t="s">
        <v>193</v>
      </c>
      <c r="F21" s="70"/>
    </row>
    <row r="22" spans="2:6" ht="20.100000000000001" customHeight="1">
      <c r="B22" s="372" t="s">
        <v>143</v>
      </c>
      <c r="C22" s="395"/>
      <c r="D22" s="91"/>
      <c r="E22" s="13"/>
      <c r="F22" s="70"/>
    </row>
    <row r="23" spans="2:6" ht="20.100000000000001" customHeight="1">
      <c r="B23" s="390" t="s">
        <v>145</v>
      </c>
      <c r="C23" s="361">
        <f>SUM(C20:C22)</f>
        <v>0</v>
      </c>
      <c r="D23" s="91"/>
      <c r="E23" s="13" t="s">
        <v>194</v>
      </c>
      <c r="F23" s="70"/>
    </row>
    <row r="24" spans="2:6" ht="20.100000000000001" customHeight="1">
      <c r="B24" s="380"/>
      <c r="C24" s="70"/>
      <c r="D24" s="91"/>
      <c r="E24" s="13"/>
      <c r="F24" s="70"/>
    </row>
    <row r="25" spans="2:6" ht="20.100000000000001" customHeight="1">
      <c r="B25" s="372" t="s">
        <v>148</v>
      </c>
      <c r="C25" s="70"/>
      <c r="D25" s="91"/>
      <c r="E25" s="13"/>
      <c r="F25" s="70"/>
    </row>
    <row r="26" spans="2:6" ht="20.100000000000001" customHeight="1">
      <c r="B26" s="364" t="s">
        <v>149</v>
      </c>
      <c r="C26" s="361">
        <f>SUM(C25)</f>
        <v>0</v>
      </c>
      <c r="D26" s="91"/>
      <c r="E26" s="13"/>
      <c r="F26" s="70"/>
    </row>
    <row r="27" spans="2:6" ht="20.100000000000001" customHeight="1">
      <c r="B27" s="372"/>
      <c r="C27" s="70"/>
      <c r="D27" s="91"/>
      <c r="E27" s="14"/>
      <c r="F27" s="70"/>
    </row>
    <row r="28" spans="2:6" ht="20.100000000000001" customHeight="1">
      <c r="B28" s="362" t="s">
        <v>152</v>
      </c>
      <c r="C28" s="363">
        <f>SUM(C10+C19+C23+C26)</f>
        <v>0</v>
      </c>
      <c r="D28" s="91"/>
      <c r="E28" s="362" t="s">
        <v>153</v>
      </c>
      <c r="F28" s="363">
        <f>SUM(F16:F27)</f>
        <v>0</v>
      </c>
    </row>
    <row r="29" spans="2:6" ht="20.100000000000001" customHeight="1">
      <c r="B29" s="389"/>
      <c r="C29" s="72"/>
      <c r="D29" s="91"/>
      <c r="E29" s="372"/>
      <c r="F29" s="70"/>
    </row>
    <row r="30" spans="2:6" ht="20.100000000000001" customHeight="1">
      <c r="B30" s="359" t="s">
        <v>154</v>
      </c>
      <c r="C30" s="70"/>
      <c r="D30" s="91"/>
      <c r="E30" s="372"/>
      <c r="F30" s="70"/>
    </row>
    <row r="31" spans="2:6" ht="20.100000000000001" customHeight="1">
      <c r="B31" s="359" t="s">
        <v>155</v>
      </c>
      <c r="C31" s="70"/>
      <c r="D31" s="91"/>
      <c r="E31" s="372"/>
      <c r="F31" s="70"/>
    </row>
    <row r="32" spans="2:6" ht="20.100000000000001" customHeight="1">
      <c r="B32" s="359" t="s">
        <v>156</v>
      </c>
      <c r="C32" s="70"/>
      <c r="D32" s="91"/>
      <c r="E32" s="358" t="s">
        <v>157</v>
      </c>
      <c r="F32" s="70"/>
    </row>
    <row r="33" spans="2:6" ht="20.100000000000001" customHeight="1">
      <c r="B33" s="359" t="s">
        <v>195</v>
      </c>
      <c r="C33" s="70"/>
      <c r="D33" s="91"/>
      <c r="E33" s="359" t="s">
        <v>26</v>
      </c>
      <c r="F33" s="70"/>
    </row>
    <row r="34" spans="2:6" ht="20.100000000000001" customHeight="1">
      <c r="B34" s="366" t="s">
        <v>158</v>
      </c>
      <c r="C34" s="361">
        <f>SUM(C30:C33)</f>
        <v>0</v>
      </c>
      <c r="D34" s="91"/>
      <c r="E34" s="359" t="s">
        <v>159</v>
      </c>
      <c r="F34" s="70"/>
    </row>
    <row r="35" spans="2:6" ht="20.100000000000001" customHeight="1">
      <c r="B35" s="380"/>
      <c r="C35" s="70"/>
      <c r="D35" s="355"/>
      <c r="E35" s="372" t="s">
        <v>526</v>
      </c>
      <c r="F35" s="70"/>
    </row>
    <row r="36" spans="2:6" ht="20.100000000000001" customHeight="1">
      <c r="B36" s="359" t="s">
        <v>196</v>
      </c>
      <c r="C36" s="70"/>
      <c r="D36" s="91"/>
      <c r="E36" s="372"/>
      <c r="F36" s="70"/>
    </row>
    <row r="37" spans="2:6" ht="20.100000000000001" customHeight="1">
      <c r="B37" s="359" t="s">
        <v>197</v>
      </c>
      <c r="C37" s="70"/>
      <c r="D37" s="91"/>
      <c r="E37" s="372"/>
      <c r="F37" s="70"/>
    </row>
    <row r="38" spans="2:6" ht="20.100000000000001" customHeight="1">
      <c r="B38" s="359" t="s">
        <v>198</v>
      </c>
      <c r="C38" s="70"/>
      <c r="D38" s="91"/>
      <c r="E38" s="359"/>
      <c r="F38" s="70"/>
    </row>
    <row r="39" spans="2:6" ht="20.100000000000001" customHeight="1">
      <c r="B39" s="366" t="s">
        <v>199</v>
      </c>
      <c r="C39" s="361">
        <f>SUM(C36:C38)</f>
        <v>0</v>
      </c>
      <c r="D39" s="91"/>
      <c r="E39" s="362" t="s">
        <v>366</v>
      </c>
      <c r="F39" s="363">
        <f>SUM(F29:F38)</f>
        <v>0</v>
      </c>
    </row>
    <row r="40" spans="2:6" ht="20.100000000000001" customHeight="1">
      <c r="B40" s="372"/>
      <c r="C40" s="70"/>
      <c r="D40" s="91"/>
      <c r="E40" s="14"/>
      <c r="F40" s="70"/>
    </row>
    <row r="41" spans="2:6" ht="20.100000000000001" customHeight="1">
      <c r="B41" s="359" t="s">
        <v>160</v>
      </c>
      <c r="C41" s="70"/>
      <c r="D41" s="91"/>
      <c r="E41" s="14"/>
      <c r="F41" s="70"/>
    </row>
    <row r="42" spans="2:6" ht="20.100000000000001" customHeight="1">
      <c r="B42" s="359" t="s">
        <v>162</v>
      </c>
      <c r="C42" s="70"/>
      <c r="D42" s="355"/>
      <c r="E42" s="14"/>
      <c r="F42" s="70"/>
    </row>
    <row r="43" spans="2:6" ht="20.100000000000001" customHeight="1">
      <c r="B43" s="367" t="s">
        <v>163</v>
      </c>
      <c r="C43" s="361">
        <f>SUM(C40:C42)</f>
        <v>0</v>
      </c>
      <c r="D43" s="91"/>
      <c r="E43" s="14"/>
      <c r="F43" s="70"/>
    </row>
    <row r="44" spans="2:6" ht="20.100000000000001" customHeight="1">
      <c r="B44" s="372"/>
      <c r="C44" s="70"/>
      <c r="D44" s="91"/>
      <c r="E44" s="14"/>
      <c r="F44" s="70"/>
    </row>
    <row r="45" spans="2:6" ht="20.100000000000001" customHeight="1">
      <c r="B45" s="362" t="s">
        <v>164</v>
      </c>
      <c r="C45" s="363">
        <f>SUM(C34+C39+C43)</f>
        <v>0</v>
      </c>
      <c r="D45" s="91"/>
      <c r="E45" s="362" t="s">
        <v>165</v>
      </c>
      <c r="F45" s="363">
        <f>SUM(F28+F39)</f>
        <v>0</v>
      </c>
    </row>
    <row r="46" spans="2:6" ht="36.75" customHeight="1">
      <c r="B46" s="368" t="s">
        <v>166</v>
      </c>
      <c r="C46" s="369">
        <f>SUM(C28+C45)</f>
        <v>0</v>
      </c>
      <c r="D46" s="91"/>
      <c r="E46" s="368" t="s">
        <v>167</v>
      </c>
      <c r="F46" s="369">
        <f>SUM(F15+F45)</f>
        <v>0</v>
      </c>
    </row>
    <row r="47" spans="2:6" ht="24" customHeight="1"/>
  </sheetData>
  <sheetProtection algorithmName="SHA-512" hashValue="8Q1iF+1jzyvm+Y0s1lB/a4JFpUrjGXu/ZvlJSjJtcXbOrKiavMHiseopdqIsjNlU8BLjAUUruH9OuKZOCk8OFw==" saltValue="akOhUbxDeGoJLxvhX5auTA==" spinCount="100000" sheet="1" objects="1" scenarios="1" selectLockedCells="1"/>
  <mergeCells count="3">
    <mergeCell ref="B2:D2"/>
    <mergeCell ref="B5:C5"/>
    <mergeCell ref="E5:F5"/>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dimension ref="B1:F48"/>
  <sheetViews>
    <sheetView showGridLines="0" topLeftCell="A24" zoomScale="80" zoomScaleNormal="80" workbookViewId="0">
      <selection activeCell="F31" sqref="F31"/>
    </sheetView>
  </sheetViews>
  <sheetFormatPr baseColWidth="10" defaultColWidth="8.85546875" defaultRowHeight="12.75"/>
  <cols>
    <col min="1" max="1" width="34.28515625" style="69" customWidth="1"/>
    <col min="2" max="2" width="50.7109375" style="69" customWidth="1"/>
    <col min="3" max="3" width="17.7109375" style="69" customWidth="1"/>
    <col min="4" max="4" width="10.5703125" style="69" customWidth="1"/>
    <col min="5" max="5" width="50.7109375" style="69" customWidth="1"/>
    <col min="6" max="6" width="17.7109375" style="69" customWidth="1"/>
    <col min="7" max="1023" width="10.5703125" style="69" customWidth="1"/>
    <col min="1024" max="16384" width="8.85546875" style="69"/>
  </cols>
  <sheetData>
    <row r="1" spans="2:6" ht="20.45" customHeight="1" thickBot="1"/>
    <row r="2" spans="2:6" ht="44.25" customHeight="1" thickBot="1">
      <c r="B2" s="922" t="s">
        <v>321</v>
      </c>
      <c r="C2" s="923"/>
      <c r="D2" s="923"/>
      <c r="E2" s="923"/>
      <c r="F2" s="924"/>
    </row>
    <row r="4" spans="2:6" ht="44.25" customHeight="1" thickBot="1">
      <c r="B4" s="952" t="s">
        <v>118</v>
      </c>
      <c r="C4" s="953"/>
      <c r="E4" s="952" t="s">
        <v>119</v>
      </c>
      <c r="F4" s="952"/>
    </row>
    <row r="5" spans="2:6" ht="22.5" customHeight="1" thickBot="1">
      <c r="B5" s="954" t="s">
        <v>120</v>
      </c>
      <c r="C5" s="954"/>
      <c r="E5" s="955" t="s">
        <v>121</v>
      </c>
      <c r="F5" s="955"/>
    </row>
    <row r="6" spans="2:6" ht="22.5" customHeight="1" thickBot="1">
      <c r="B6" s="352"/>
      <c r="C6" s="352"/>
      <c r="D6" s="352"/>
      <c r="E6" s="352"/>
      <c r="F6" s="352"/>
    </row>
    <row r="7" spans="2:6" ht="36.75" customHeight="1" thickBot="1">
      <c r="B7" s="353" t="s">
        <v>122</v>
      </c>
      <c r="C7" s="354" t="s">
        <v>123</v>
      </c>
      <c r="D7" s="355"/>
      <c r="E7" s="356" t="s">
        <v>122</v>
      </c>
      <c r="F7" s="357" t="s">
        <v>123</v>
      </c>
    </row>
    <row r="8" spans="2:6" ht="19.899999999999999" customHeight="1">
      <c r="B8" s="358" t="s">
        <v>124</v>
      </c>
      <c r="C8" s="350"/>
      <c r="D8" s="355"/>
      <c r="E8" s="14"/>
      <c r="F8" s="350"/>
    </row>
    <row r="9" spans="2:6" ht="19.899999999999999" customHeight="1">
      <c r="B9" s="358" t="s">
        <v>125</v>
      </c>
      <c r="C9" s="350"/>
      <c r="D9" s="355"/>
      <c r="E9" s="14"/>
      <c r="F9" s="350"/>
    </row>
    <row r="10" spans="2:6" ht="19.899999999999999" customHeight="1">
      <c r="B10" s="358" t="s">
        <v>126</v>
      </c>
      <c r="C10" s="350"/>
      <c r="D10" s="91"/>
      <c r="E10" s="14"/>
      <c r="F10" s="350"/>
    </row>
    <row r="11" spans="2:6" ht="19.899999999999999" customHeight="1">
      <c r="B11" s="358" t="s">
        <v>127</v>
      </c>
      <c r="C11" s="350"/>
      <c r="D11" s="91"/>
      <c r="E11" s="14"/>
      <c r="F11" s="350"/>
    </row>
    <row r="12" spans="2:6" ht="19.899999999999999" customHeight="1">
      <c r="B12" s="360" t="s">
        <v>325</v>
      </c>
      <c r="C12" s="361">
        <f>SUM(C8:C11)</f>
        <v>0</v>
      </c>
      <c r="D12" s="91"/>
      <c r="E12" s="14" t="s">
        <v>129</v>
      </c>
      <c r="F12" s="350"/>
    </row>
    <row r="13" spans="2:6" ht="19.899999999999999" customHeight="1">
      <c r="B13" s="358"/>
      <c r="C13" s="290"/>
      <c r="D13" s="91"/>
      <c r="E13" s="14"/>
      <c r="F13" s="350"/>
    </row>
    <row r="14" spans="2:6" ht="19.899999999999999" customHeight="1">
      <c r="B14" s="359" t="s">
        <v>130</v>
      </c>
      <c r="C14" s="290"/>
      <c r="D14" s="91"/>
      <c r="E14" s="14"/>
      <c r="F14" s="290"/>
    </row>
    <row r="15" spans="2:6" ht="19.899999999999999" customHeight="1" thickBot="1">
      <c r="B15" s="358" t="s">
        <v>131</v>
      </c>
      <c r="C15" s="290"/>
      <c r="D15" s="91"/>
      <c r="E15" s="362" t="s">
        <v>134</v>
      </c>
      <c r="F15" s="363">
        <f>SUM(F8:F14)</f>
        <v>0</v>
      </c>
    </row>
    <row r="16" spans="2:6" ht="19.899999999999999" customHeight="1">
      <c r="B16" s="359" t="s">
        <v>132</v>
      </c>
      <c r="C16" s="290"/>
      <c r="D16" s="91"/>
      <c r="E16" s="14"/>
      <c r="F16" s="290"/>
    </row>
    <row r="17" spans="2:6" ht="19.899999999999999" customHeight="1">
      <c r="B17" s="359" t="s">
        <v>133</v>
      </c>
      <c r="C17" s="290"/>
      <c r="D17" s="91"/>
      <c r="E17" s="14" t="s">
        <v>137</v>
      </c>
      <c r="F17" s="290"/>
    </row>
    <row r="18" spans="2:6" ht="19.899999999999999" customHeight="1" thickBot="1">
      <c r="B18" s="359" t="s">
        <v>135</v>
      </c>
      <c r="C18" s="290"/>
      <c r="D18" s="91"/>
      <c r="E18" s="362" t="s">
        <v>138</v>
      </c>
      <c r="F18" s="363">
        <f>SUM(F16:F17)</f>
        <v>0</v>
      </c>
    </row>
    <row r="19" spans="2:6" ht="19.899999999999999" customHeight="1">
      <c r="B19" s="359" t="s">
        <v>136</v>
      </c>
      <c r="C19" s="290"/>
      <c r="D19" s="91"/>
      <c r="E19" s="14"/>
      <c r="F19" s="290"/>
    </row>
    <row r="20" spans="2:6" ht="19.899999999999999" customHeight="1">
      <c r="B20" s="359"/>
      <c r="C20" s="351"/>
      <c r="D20" s="91"/>
      <c r="E20" s="14" t="s">
        <v>140</v>
      </c>
      <c r="F20" s="290"/>
    </row>
    <row r="21" spans="2:6" ht="19.899999999999999" customHeight="1">
      <c r="B21" s="364" t="s">
        <v>139</v>
      </c>
      <c r="C21" s="361">
        <f>SUM(C13:C20)</f>
        <v>0</v>
      </c>
      <c r="D21" s="91"/>
      <c r="E21" s="14" t="s">
        <v>141</v>
      </c>
      <c r="F21" s="290"/>
    </row>
    <row r="22" spans="2:6" ht="19.899999999999999" customHeight="1">
      <c r="B22" s="358"/>
      <c r="C22" s="290"/>
      <c r="D22" s="91"/>
      <c r="E22" s="14"/>
      <c r="F22" s="290"/>
    </row>
    <row r="23" spans="2:6" ht="19.899999999999999" customHeight="1">
      <c r="B23" s="359" t="s">
        <v>142</v>
      </c>
      <c r="C23" s="290"/>
      <c r="D23" s="91"/>
      <c r="E23" s="14" t="s">
        <v>144</v>
      </c>
      <c r="F23" s="290"/>
    </row>
    <row r="24" spans="2:6" ht="19.899999999999999" customHeight="1">
      <c r="B24" s="359" t="s">
        <v>143</v>
      </c>
      <c r="C24" s="351"/>
      <c r="D24" s="91"/>
      <c r="E24" s="14" t="s">
        <v>146</v>
      </c>
      <c r="F24" s="290"/>
    </row>
    <row r="25" spans="2:6" ht="19.899999999999999" customHeight="1">
      <c r="B25" s="365" t="s">
        <v>145</v>
      </c>
      <c r="C25" s="361">
        <f>SUM(C22:C24)</f>
        <v>0</v>
      </c>
      <c r="D25" s="91"/>
      <c r="E25" s="14" t="s">
        <v>147</v>
      </c>
      <c r="F25" s="290"/>
    </row>
    <row r="26" spans="2:6" ht="19.899999999999999" customHeight="1">
      <c r="B26" s="358"/>
      <c r="C26" s="290"/>
      <c r="D26" s="91"/>
      <c r="E26" s="14"/>
      <c r="F26" s="290"/>
    </row>
    <row r="27" spans="2:6" ht="19.899999999999999" customHeight="1">
      <c r="B27" s="359" t="s">
        <v>148</v>
      </c>
      <c r="C27" s="290"/>
      <c r="D27" s="91"/>
      <c r="E27" s="14" t="s">
        <v>150</v>
      </c>
      <c r="F27" s="290"/>
    </row>
    <row r="28" spans="2:6" ht="19.899999999999999" customHeight="1">
      <c r="B28" s="364" t="s">
        <v>149</v>
      </c>
      <c r="C28" s="361">
        <f>SUM(C26:C27)</f>
        <v>0</v>
      </c>
      <c r="D28" s="91"/>
      <c r="E28" s="14" t="s">
        <v>151</v>
      </c>
      <c r="F28" s="290"/>
    </row>
    <row r="29" spans="2:6" ht="19.899999999999999" customHeight="1">
      <c r="B29" s="359"/>
      <c r="C29" s="290"/>
      <c r="D29" s="91"/>
      <c r="E29" s="14"/>
      <c r="F29" s="290"/>
    </row>
    <row r="30" spans="2:6" ht="19.899999999999999" customHeight="1" thickBot="1">
      <c r="B30" s="362" t="s">
        <v>152</v>
      </c>
      <c r="C30" s="363">
        <f>SUM(C12+C21+C25+C28)</f>
        <v>0</v>
      </c>
      <c r="D30" s="91"/>
      <c r="E30" s="362" t="s">
        <v>367</v>
      </c>
      <c r="F30" s="363">
        <f>SUM(F19:F29)</f>
        <v>0</v>
      </c>
    </row>
    <row r="31" spans="2:6" ht="19.899999999999999" customHeight="1">
      <c r="B31" s="358"/>
      <c r="C31" s="290"/>
      <c r="D31" s="91"/>
      <c r="E31" s="359"/>
      <c r="F31" s="290"/>
    </row>
    <row r="32" spans="2:6" ht="19.899999999999999" customHeight="1">
      <c r="B32" s="359" t="s">
        <v>154</v>
      </c>
      <c r="C32" s="70"/>
      <c r="D32" s="91"/>
      <c r="E32" s="359"/>
      <c r="F32" s="290"/>
    </row>
    <row r="33" spans="2:6" ht="19.899999999999999" customHeight="1">
      <c r="B33" s="359" t="s">
        <v>155</v>
      </c>
      <c r="C33" s="70"/>
      <c r="D33" s="91"/>
      <c r="E33" s="359"/>
      <c r="F33" s="290"/>
    </row>
    <row r="34" spans="2:6" ht="19.899999999999999" customHeight="1">
      <c r="B34" s="359" t="s">
        <v>156</v>
      </c>
      <c r="C34" s="70"/>
      <c r="D34" s="91"/>
      <c r="E34" s="358" t="s">
        <v>157</v>
      </c>
      <c r="F34" s="290"/>
    </row>
    <row r="35" spans="2:6" ht="19.899999999999999" customHeight="1">
      <c r="B35" s="359" t="s">
        <v>195</v>
      </c>
      <c r="C35" s="70"/>
      <c r="D35" s="91"/>
      <c r="E35" s="359" t="s">
        <v>26</v>
      </c>
      <c r="F35" s="290"/>
    </row>
    <row r="36" spans="2:6" ht="19.899999999999999" customHeight="1">
      <c r="B36" s="366" t="s">
        <v>158</v>
      </c>
      <c r="C36" s="361">
        <f>SUM(C31:C35)</f>
        <v>0</v>
      </c>
      <c r="D36" s="91"/>
      <c r="E36" s="359" t="s">
        <v>159</v>
      </c>
      <c r="F36" s="290"/>
    </row>
    <row r="37" spans="2:6" ht="19.899999999999999" customHeight="1">
      <c r="B37" s="358"/>
      <c r="C37" s="290"/>
      <c r="D37" s="355"/>
      <c r="E37" s="14"/>
      <c r="F37" s="290"/>
    </row>
    <row r="38" spans="2:6" ht="19.899999999999999" customHeight="1">
      <c r="B38" s="359" t="s">
        <v>196</v>
      </c>
      <c r="C38" s="70"/>
      <c r="D38" s="91"/>
      <c r="E38" s="14"/>
      <c r="F38" s="290"/>
    </row>
    <row r="39" spans="2:6" ht="19.899999999999999" customHeight="1">
      <c r="B39" s="359" t="s">
        <v>197</v>
      </c>
      <c r="C39" s="70"/>
      <c r="D39" s="91"/>
      <c r="E39" s="14"/>
      <c r="F39" s="290"/>
    </row>
    <row r="40" spans="2:6" ht="19.899999999999999" customHeight="1">
      <c r="B40" s="359" t="s">
        <v>198</v>
      </c>
      <c r="C40" s="70"/>
      <c r="D40" s="91"/>
      <c r="E40" s="14"/>
      <c r="F40" s="290"/>
    </row>
    <row r="41" spans="2:6" ht="19.899999999999999" customHeight="1" thickBot="1">
      <c r="B41" s="366" t="s">
        <v>199</v>
      </c>
      <c r="C41" s="361">
        <f>SUM(C37:C40)</f>
        <v>0</v>
      </c>
      <c r="D41" s="91"/>
      <c r="E41" s="362" t="s">
        <v>366</v>
      </c>
      <c r="F41" s="363">
        <f>SUM(F31:F40)</f>
        <v>0</v>
      </c>
    </row>
    <row r="42" spans="2:6" ht="19.899999999999999" customHeight="1">
      <c r="B42" s="359"/>
      <c r="C42" s="290"/>
      <c r="D42" s="91"/>
      <c r="E42" s="14"/>
      <c r="F42" s="290"/>
    </row>
    <row r="43" spans="2:6" ht="19.899999999999999" customHeight="1">
      <c r="B43" s="359" t="s">
        <v>160</v>
      </c>
      <c r="C43" s="290"/>
      <c r="D43" s="91"/>
      <c r="E43" s="14"/>
      <c r="F43" s="290"/>
    </row>
    <row r="44" spans="2:6" ht="19.899999999999999" customHeight="1">
      <c r="B44" s="359" t="s">
        <v>162</v>
      </c>
      <c r="C44" s="290"/>
      <c r="D44" s="355"/>
      <c r="E44" s="14"/>
      <c r="F44" s="290"/>
    </row>
    <row r="45" spans="2:6" ht="19.899999999999999" customHeight="1">
      <c r="B45" s="367" t="s">
        <v>163</v>
      </c>
      <c r="C45" s="361">
        <f>SUM(C42:C44)</f>
        <v>0</v>
      </c>
      <c r="D45" s="91"/>
      <c r="E45" s="14"/>
      <c r="F45" s="290"/>
    </row>
    <row r="46" spans="2:6" ht="19.899999999999999" customHeight="1">
      <c r="B46" s="359"/>
      <c r="C46" s="289"/>
      <c r="D46" s="91"/>
      <c r="E46" s="14"/>
      <c r="F46" s="289"/>
    </row>
    <row r="47" spans="2:6" ht="16.5" thickBot="1">
      <c r="B47" s="362" t="s">
        <v>164</v>
      </c>
      <c r="C47" s="363">
        <f>SUM(C36+C41+C45)</f>
        <v>0</v>
      </c>
      <c r="D47" s="91"/>
      <c r="E47" s="362" t="s">
        <v>165</v>
      </c>
      <c r="F47" s="363">
        <f>SUM(F30+F41)</f>
        <v>0</v>
      </c>
    </row>
    <row r="48" spans="2:6" ht="27.6" customHeight="1" thickBot="1">
      <c r="B48" s="368" t="s">
        <v>166</v>
      </c>
      <c r="C48" s="369">
        <f>SUM(C30+C47)</f>
        <v>0</v>
      </c>
      <c r="D48" s="91"/>
      <c r="E48" s="368" t="s">
        <v>167</v>
      </c>
      <c r="F48" s="369">
        <f>SUM(F15+F47+F18)</f>
        <v>0</v>
      </c>
    </row>
  </sheetData>
  <sheetProtection algorithmName="SHA-512" hashValue="NBufpdq/8e7y2RiGBb29+qnzmD6MUE0oOLJZXqYMR7Wt5WvxPMrK7obbp8O1HI7iyGh+qMJj6fgX+1iavx+qUg==" saltValue="2AH+WQ6TyxKo+1YndEVS8w==" spinCount="100000" sheet="1" objects="1" scenarios="1" selectLockedCells="1"/>
  <mergeCells count="5">
    <mergeCell ref="B2:F2"/>
    <mergeCell ref="B4:C4"/>
    <mergeCell ref="E4:F4"/>
    <mergeCell ref="B5:C5"/>
    <mergeCell ref="E5:F5"/>
  </mergeCells>
  <pageMargins left="0.7" right="0.7" top="0.75" bottom="0.75" header="0.51180555555555496" footer="0.51180555555555496"/>
  <pageSetup paperSize="9" firstPageNumber="0" orientation="landscape"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dimension ref="C1:U50"/>
  <sheetViews>
    <sheetView showGridLines="0" topLeftCell="C4" zoomScale="60" zoomScaleNormal="60" workbookViewId="0">
      <selection activeCell="C8" sqref="C8"/>
    </sheetView>
  </sheetViews>
  <sheetFormatPr baseColWidth="10" defaultColWidth="8.85546875" defaultRowHeight="12.75"/>
  <cols>
    <col min="1" max="1" width="8.85546875" style="69"/>
    <col min="2" max="2" width="28.28515625" style="69" customWidth="1"/>
    <col min="3" max="3" width="50.7109375" style="69" customWidth="1"/>
    <col min="4" max="4" width="17.7109375" style="69" customWidth="1"/>
    <col min="5" max="5" width="6.42578125" style="69" customWidth="1"/>
    <col min="6" max="6" width="50.7109375" style="69" customWidth="1"/>
    <col min="7" max="9" width="17.7109375" style="69" customWidth="1"/>
    <col min="10" max="10" width="50.7109375" style="69" customWidth="1"/>
    <col min="11" max="11" width="17.7109375" style="69" customWidth="1"/>
    <col min="12" max="12" width="4.5703125" style="69" customWidth="1"/>
    <col min="13" max="13" width="50.85546875" style="69" customWidth="1"/>
    <col min="14" max="14" width="17.7109375" style="69" customWidth="1"/>
    <col min="15" max="15" width="30.7109375" style="69" customWidth="1"/>
    <col min="16" max="16" width="5.42578125" style="69" customWidth="1"/>
    <col min="22" max="1033" width="10.5703125" style="69" customWidth="1"/>
    <col min="1034" max="16384" width="8.85546875" style="69"/>
  </cols>
  <sheetData>
    <row r="1" spans="3:15" ht="20.45" customHeight="1" thickBot="1"/>
    <row r="2" spans="3:15" ht="44.25" customHeight="1" thickBot="1">
      <c r="C2" s="922" t="s">
        <v>326</v>
      </c>
      <c r="D2" s="923"/>
      <c r="E2" s="923"/>
      <c r="F2" s="923"/>
      <c r="G2" s="924"/>
      <c r="H2" s="106"/>
      <c r="I2" s="106"/>
      <c r="J2" s="922" t="s">
        <v>320</v>
      </c>
      <c r="K2" s="923"/>
      <c r="L2" s="923"/>
      <c r="M2" s="923"/>
      <c r="N2" s="924"/>
      <c r="O2" s="15"/>
    </row>
    <row r="3" spans="3:15" ht="44.25" customHeight="1" thickBot="1"/>
    <row r="4" spans="3:15" ht="44.25" customHeight="1" thickTop="1">
      <c r="C4" s="958" t="s">
        <v>118</v>
      </c>
      <c r="D4" s="958"/>
      <c r="F4" s="960" t="s">
        <v>119</v>
      </c>
      <c r="G4" s="960"/>
      <c r="H4" s="16"/>
      <c r="I4" s="16"/>
      <c r="J4" s="958" t="s">
        <v>118</v>
      </c>
      <c r="K4" s="959"/>
      <c r="M4" s="960" t="s">
        <v>119</v>
      </c>
      <c r="N4" s="960"/>
      <c r="O4" s="16"/>
    </row>
    <row r="5" spans="3:15" ht="22.5" customHeight="1" thickBot="1">
      <c r="C5" s="956" t="s">
        <v>120</v>
      </c>
      <c r="D5" s="956"/>
      <c r="F5" s="957" t="s">
        <v>121</v>
      </c>
      <c r="G5" s="957"/>
      <c r="H5" s="90"/>
      <c r="I5" s="90"/>
      <c r="J5" s="956" t="s">
        <v>120</v>
      </c>
      <c r="K5" s="956"/>
      <c r="M5" s="957" t="s">
        <v>121</v>
      </c>
      <c r="N5" s="957"/>
      <c r="O5" s="90"/>
    </row>
    <row r="6" spans="3:15" ht="22.5" customHeight="1" thickBot="1">
      <c r="C6" s="370"/>
      <c r="D6" s="370"/>
      <c r="E6" s="370"/>
      <c r="F6" s="370"/>
      <c r="G6" s="370"/>
      <c r="H6" s="370"/>
      <c r="I6" s="370"/>
      <c r="J6" s="352"/>
      <c r="K6" s="352"/>
      <c r="L6" s="352"/>
      <c r="M6" s="352"/>
      <c r="N6" s="352"/>
      <c r="O6" s="352"/>
    </row>
    <row r="7" spans="3:15" ht="36.75" customHeight="1" thickBot="1">
      <c r="C7" s="353" t="s">
        <v>122</v>
      </c>
      <c r="D7" s="354" t="s">
        <v>123</v>
      </c>
      <c r="E7" s="355"/>
      <c r="F7" s="356" t="s">
        <v>122</v>
      </c>
      <c r="G7" s="357" t="s">
        <v>123</v>
      </c>
      <c r="H7" s="371"/>
      <c r="I7" s="371"/>
      <c r="J7" s="353" t="s">
        <v>122</v>
      </c>
      <c r="K7" s="354" t="s">
        <v>123</v>
      </c>
      <c r="L7" s="355"/>
      <c r="M7" s="356" t="s">
        <v>122</v>
      </c>
      <c r="N7" s="357" t="s">
        <v>123</v>
      </c>
      <c r="O7" s="371"/>
    </row>
    <row r="8" spans="3:15" ht="15.75">
      <c r="C8" s="13"/>
      <c r="D8" s="70"/>
      <c r="E8" s="355"/>
      <c r="F8" s="13"/>
      <c r="G8" s="70"/>
      <c r="H8" s="373"/>
      <c r="I8" s="373"/>
      <c r="J8" s="374" t="s">
        <v>124</v>
      </c>
      <c r="K8" s="382"/>
      <c r="L8" s="355"/>
      <c r="M8" s="17"/>
      <c r="N8" s="385"/>
      <c r="O8" s="376"/>
    </row>
    <row r="9" spans="3:15" ht="15.75">
      <c r="C9" s="13"/>
      <c r="D9" s="70"/>
      <c r="E9" s="355"/>
      <c r="F9" s="13"/>
      <c r="G9" s="70"/>
      <c r="H9" s="373"/>
      <c r="I9" s="373"/>
      <c r="J9" s="358" t="s">
        <v>125</v>
      </c>
      <c r="K9" s="383"/>
      <c r="L9" s="91"/>
      <c r="M9" s="17" t="s">
        <v>168</v>
      </c>
      <c r="N9" s="385"/>
      <c r="O9" s="376"/>
    </row>
    <row r="10" spans="3:15" ht="15.75">
      <c r="C10" s="13"/>
      <c r="D10" s="70"/>
      <c r="E10" s="355"/>
      <c r="F10" s="13"/>
      <c r="G10" s="70"/>
      <c r="H10" s="373"/>
      <c r="I10" s="373"/>
      <c r="J10" s="358" t="s">
        <v>126</v>
      </c>
      <c r="K10" s="383"/>
      <c r="L10" s="91"/>
      <c r="M10" s="17" t="s">
        <v>169</v>
      </c>
      <c r="N10" s="385"/>
      <c r="O10" s="376"/>
    </row>
    <row r="11" spans="3:15" ht="15.75">
      <c r="C11" s="360" t="s">
        <v>128</v>
      </c>
      <c r="D11" s="361">
        <f>SUM(D8:D10)</f>
        <v>0</v>
      </c>
      <c r="E11" s="355"/>
      <c r="F11" s="360" t="s">
        <v>171</v>
      </c>
      <c r="G11" s="361">
        <f>SUM(G8:G10)</f>
        <v>0</v>
      </c>
      <c r="H11" s="377"/>
      <c r="I11" s="377"/>
      <c r="J11" s="358" t="s">
        <v>127</v>
      </c>
      <c r="K11" s="383"/>
      <c r="L11" s="91"/>
      <c r="M11" s="17" t="s">
        <v>170</v>
      </c>
      <c r="N11" s="385"/>
      <c r="O11" s="376"/>
    </row>
    <row r="12" spans="3:15" ht="15.75">
      <c r="C12" s="13"/>
      <c r="D12" s="70"/>
      <c r="E12" s="355"/>
      <c r="F12" s="13"/>
      <c r="G12" s="70"/>
      <c r="H12" s="373"/>
      <c r="I12" s="373"/>
      <c r="J12" s="358"/>
      <c r="K12" s="383"/>
      <c r="L12" s="91"/>
      <c r="M12" s="17"/>
      <c r="N12" s="385"/>
      <c r="O12" s="376"/>
    </row>
    <row r="13" spans="3:15" ht="15.75">
      <c r="C13" s="13"/>
      <c r="D13" s="70"/>
      <c r="E13" s="355"/>
      <c r="F13" s="13"/>
      <c r="G13" s="70"/>
      <c r="H13" s="373"/>
      <c r="I13" s="373"/>
      <c r="J13" s="364" t="s">
        <v>128</v>
      </c>
      <c r="K13" s="361">
        <f>SUM(K8:K12)</f>
        <v>0</v>
      </c>
      <c r="L13" s="91"/>
      <c r="M13" s="17" t="s">
        <v>172</v>
      </c>
      <c r="N13" s="71"/>
      <c r="O13" s="373"/>
    </row>
    <row r="14" spans="3:15" ht="15">
      <c r="C14" s="13"/>
      <c r="D14" s="70"/>
      <c r="E14" s="355"/>
      <c r="F14" s="372" t="s">
        <v>174</v>
      </c>
      <c r="G14" s="70"/>
      <c r="H14" s="373"/>
      <c r="I14" s="373"/>
      <c r="J14" s="358"/>
      <c r="K14" s="70"/>
      <c r="L14" s="91"/>
      <c r="M14" s="17" t="s">
        <v>173</v>
      </c>
      <c r="N14" s="71"/>
      <c r="O14" s="373"/>
    </row>
    <row r="15" spans="3:15" ht="15.75">
      <c r="C15" s="13"/>
      <c r="D15" s="70"/>
      <c r="E15" s="355"/>
      <c r="F15" s="360" t="s">
        <v>175</v>
      </c>
      <c r="G15" s="361">
        <f>SUM(G13:G14)</f>
        <v>0</v>
      </c>
      <c r="H15" s="377"/>
      <c r="I15" s="377"/>
      <c r="J15" s="372" t="s">
        <v>130</v>
      </c>
      <c r="K15" s="70"/>
      <c r="L15" s="91"/>
      <c r="M15" s="17"/>
      <c r="N15" s="71"/>
      <c r="O15" s="373"/>
    </row>
    <row r="16" spans="3:15" ht="16.5" thickBot="1">
      <c r="C16" s="13"/>
      <c r="D16" s="70"/>
      <c r="E16" s="355"/>
      <c r="F16" s="13"/>
      <c r="G16" s="70"/>
      <c r="H16" s="373"/>
      <c r="I16" s="373"/>
      <c r="J16" s="358" t="s">
        <v>131</v>
      </c>
      <c r="K16" s="70"/>
      <c r="L16" s="91"/>
      <c r="M16" s="362" t="s">
        <v>176</v>
      </c>
      <c r="N16" s="363">
        <f>SUM(N8:N15)</f>
        <v>0</v>
      </c>
      <c r="O16" s="378"/>
    </row>
    <row r="17" spans="3:15" ht="15">
      <c r="C17" s="13"/>
      <c r="D17" s="70"/>
      <c r="E17" s="355"/>
      <c r="F17" s="13"/>
      <c r="G17" s="70"/>
      <c r="H17" s="373"/>
      <c r="I17" s="373"/>
      <c r="J17" s="372" t="s">
        <v>132</v>
      </c>
      <c r="K17" s="70"/>
      <c r="L17" s="91"/>
      <c r="M17" s="17"/>
      <c r="N17" s="71"/>
      <c r="O17" s="373"/>
    </row>
    <row r="18" spans="3:15" ht="15">
      <c r="C18" s="13"/>
      <c r="D18" s="70"/>
      <c r="E18" s="355"/>
      <c r="F18" s="13"/>
      <c r="G18" s="70"/>
      <c r="H18" s="373"/>
      <c r="I18" s="373"/>
      <c r="J18" s="372" t="s">
        <v>133</v>
      </c>
      <c r="K18" s="70"/>
      <c r="L18" s="91"/>
      <c r="M18" s="17" t="s">
        <v>177</v>
      </c>
      <c r="N18" s="71"/>
      <c r="O18" s="373"/>
    </row>
    <row r="19" spans="3:15" ht="15">
      <c r="C19" s="13"/>
      <c r="D19" s="70"/>
      <c r="E19" s="355"/>
      <c r="F19" s="13"/>
      <c r="G19" s="70"/>
      <c r="H19" s="373"/>
      <c r="I19" s="373"/>
      <c r="J19" s="372" t="s">
        <v>135</v>
      </c>
      <c r="K19" s="70"/>
      <c r="L19" s="91"/>
      <c r="M19" s="17" t="s">
        <v>178</v>
      </c>
      <c r="N19" s="71"/>
      <c r="O19" s="373"/>
    </row>
    <row r="20" spans="3:15" ht="16.5" thickBot="1">
      <c r="C20" s="362" t="s">
        <v>152</v>
      </c>
      <c r="D20" s="363">
        <f>SUM(D11:D19)</f>
        <v>0</v>
      </c>
      <c r="E20" s="355"/>
      <c r="F20" s="362" t="s">
        <v>153</v>
      </c>
      <c r="G20" s="363">
        <f>SUM(G16:G19)</f>
        <v>0</v>
      </c>
      <c r="H20" s="378"/>
      <c r="I20" s="378"/>
      <c r="J20" s="372" t="s">
        <v>136</v>
      </c>
      <c r="K20" s="70"/>
      <c r="L20" s="91"/>
      <c r="M20" s="17" t="s">
        <v>179</v>
      </c>
      <c r="N20" s="71"/>
      <c r="O20" s="373"/>
    </row>
    <row r="21" spans="3:15" ht="15">
      <c r="C21" s="13"/>
      <c r="D21" s="70"/>
      <c r="E21" s="355"/>
      <c r="F21" s="13"/>
      <c r="G21" s="70"/>
      <c r="H21" s="373"/>
      <c r="I21" s="373"/>
      <c r="J21" s="372" t="s">
        <v>191</v>
      </c>
      <c r="K21" s="70"/>
      <c r="L21" s="91"/>
      <c r="M21" s="17" t="s">
        <v>180</v>
      </c>
      <c r="N21" s="71"/>
      <c r="O21" s="373"/>
    </row>
    <row r="22" spans="3:15" ht="15">
      <c r="C22" s="13"/>
      <c r="D22" s="70"/>
      <c r="E22" s="355"/>
      <c r="F22" s="13"/>
      <c r="G22" s="70"/>
      <c r="H22" s="373"/>
      <c r="I22" s="373"/>
      <c r="J22" s="372"/>
      <c r="K22" s="384"/>
      <c r="L22" s="91"/>
      <c r="M22" s="17" t="s">
        <v>181</v>
      </c>
      <c r="N22" s="71"/>
      <c r="O22" s="373"/>
    </row>
    <row r="23" spans="3:15" ht="15.75">
      <c r="C23" s="13"/>
      <c r="D23" s="70"/>
      <c r="E23" s="355"/>
      <c r="F23" s="13"/>
      <c r="G23" s="70"/>
      <c r="H23" s="373"/>
      <c r="I23" s="373"/>
      <c r="J23" s="364" t="s">
        <v>139</v>
      </c>
      <c r="K23" s="361">
        <f>SUM(K14:K22)</f>
        <v>0</v>
      </c>
      <c r="L23" s="91"/>
      <c r="M23" s="17"/>
      <c r="N23" s="71"/>
      <c r="O23" s="373"/>
    </row>
    <row r="24" spans="3:15" ht="16.5" thickBot="1">
      <c r="C24" s="13"/>
      <c r="D24" s="70"/>
      <c r="E24" s="355"/>
      <c r="F24" s="362" t="s">
        <v>161</v>
      </c>
      <c r="G24" s="363">
        <f>SUM(G21:G23)</f>
        <v>0</v>
      </c>
      <c r="H24" s="378"/>
      <c r="I24" s="378"/>
      <c r="J24" s="358"/>
      <c r="K24" s="70"/>
      <c r="L24" s="91"/>
      <c r="M24" s="362" t="s">
        <v>182</v>
      </c>
      <c r="N24" s="363">
        <f>SUM(N17:N23)</f>
        <v>0</v>
      </c>
      <c r="O24" s="378"/>
    </row>
    <row r="25" spans="3:15" ht="15">
      <c r="C25" s="13"/>
      <c r="D25" s="70"/>
      <c r="E25" s="355"/>
      <c r="F25" s="13"/>
      <c r="G25" s="70"/>
      <c r="H25" s="373"/>
      <c r="I25" s="373"/>
      <c r="J25" s="372" t="s">
        <v>142</v>
      </c>
      <c r="K25" s="70"/>
      <c r="L25" s="91"/>
      <c r="M25" s="17"/>
      <c r="N25" s="71"/>
      <c r="O25" s="373"/>
    </row>
    <row r="26" spans="3:15" ht="16.5" thickBot="1">
      <c r="C26" s="362" t="s">
        <v>164</v>
      </c>
      <c r="D26" s="363">
        <f>SUM(D21:D25)</f>
        <v>0</v>
      </c>
      <c r="E26" s="355"/>
      <c r="F26" s="362" t="s">
        <v>165</v>
      </c>
      <c r="G26" s="363">
        <f>SUM(G24+G20)</f>
        <v>0</v>
      </c>
      <c r="H26" s="378"/>
      <c r="I26" s="378"/>
      <c r="J26" s="372" t="s">
        <v>143</v>
      </c>
      <c r="K26" s="384"/>
      <c r="L26" s="91"/>
      <c r="M26" s="17" t="s">
        <v>369</v>
      </c>
      <c r="N26" s="71"/>
      <c r="O26" s="373"/>
    </row>
    <row r="27" spans="3:15" ht="18.75" thickBot="1">
      <c r="C27" s="368" t="s">
        <v>166</v>
      </c>
      <c r="D27" s="369">
        <f>SUM(D20+D26)</f>
        <v>0</v>
      </c>
      <c r="E27" s="355"/>
      <c r="F27" s="368" t="s">
        <v>167</v>
      </c>
      <c r="G27" s="369">
        <f>SUM(G24+G20+G15+G11)</f>
        <v>0</v>
      </c>
      <c r="H27" s="378"/>
      <c r="I27" s="378"/>
      <c r="J27" s="364" t="s">
        <v>145</v>
      </c>
      <c r="K27" s="361">
        <f>SUM(K24:K26)</f>
        <v>0</v>
      </c>
      <c r="L27" s="91"/>
      <c r="M27" s="362" t="s">
        <v>368</v>
      </c>
      <c r="N27" s="363">
        <f>SUM(N25:N26)</f>
        <v>0</v>
      </c>
      <c r="O27" s="378"/>
    </row>
    <row r="28" spans="3:15" ht="15.75">
      <c r="C28" s="370"/>
      <c r="D28" s="370"/>
      <c r="E28" s="355"/>
      <c r="F28" s="370"/>
      <c r="G28" s="370"/>
      <c r="H28" s="370"/>
      <c r="I28" s="370"/>
      <c r="J28" s="358"/>
      <c r="K28" s="70"/>
      <c r="L28" s="91"/>
      <c r="M28" s="17"/>
      <c r="N28" s="71"/>
      <c r="O28" s="373"/>
    </row>
    <row r="29" spans="3:15" ht="15.75">
      <c r="C29" s="370"/>
      <c r="D29" s="370"/>
      <c r="E29" s="355"/>
      <c r="F29" s="370"/>
      <c r="G29" s="370"/>
      <c r="H29" s="370"/>
      <c r="I29" s="370"/>
      <c r="J29" s="372" t="s">
        <v>148</v>
      </c>
      <c r="K29" s="70"/>
      <c r="L29" s="91"/>
      <c r="M29" s="17"/>
      <c r="N29" s="71"/>
      <c r="O29" s="373"/>
    </row>
    <row r="30" spans="3:15" ht="15.75">
      <c r="C30" s="370"/>
      <c r="D30" s="370"/>
      <c r="E30" s="355"/>
      <c r="F30" s="370"/>
      <c r="G30" s="370"/>
      <c r="H30" s="370"/>
      <c r="I30" s="370"/>
      <c r="J30" s="364" t="s">
        <v>149</v>
      </c>
      <c r="K30" s="361">
        <f>SUM(K28:K29)</f>
        <v>0</v>
      </c>
      <c r="L30" s="91"/>
      <c r="M30" s="17"/>
      <c r="N30" s="71"/>
      <c r="O30" s="373"/>
    </row>
    <row r="31" spans="3:15" ht="15.75">
      <c r="C31" s="370"/>
      <c r="D31" s="370"/>
      <c r="E31" s="355"/>
      <c r="F31" s="370"/>
      <c r="G31" s="370"/>
      <c r="H31" s="370"/>
      <c r="I31" s="370"/>
      <c r="J31" s="372"/>
      <c r="K31" s="70"/>
      <c r="L31" s="91"/>
      <c r="M31" s="17" t="s">
        <v>140</v>
      </c>
      <c r="N31" s="71"/>
      <c r="O31" s="373"/>
    </row>
    <row r="32" spans="3:15" ht="16.5" thickBot="1">
      <c r="C32" s="370"/>
      <c r="D32" s="370"/>
      <c r="E32" s="355"/>
      <c r="F32" s="370"/>
      <c r="G32" s="370"/>
      <c r="H32" s="370"/>
      <c r="I32" s="370"/>
      <c r="J32" s="362" t="s">
        <v>152</v>
      </c>
      <c r="K32" s="363">
        <f>SUM(K13+K23+K27+K30)</f>
        <v>0</v>
      </c>
      <c r="L32" s="91"/>
      <c r="M32" s="17" t="s">
        <v>141</v>
      </c>
      <c r="N32" s="71"/>
      <c r="O32" s="373"/>
    </row>
    <row r="33" spans="10:15" ht="17.25" customHeight="1">
      <c r="J33" s="374"/>
      <c r="K33" s="72"/>
      <c r="L33" s="91"/>
      <c r="M33" s="18"/>
      <c r="N33" s="71"/>
      <c r="O33" s="373"/>
    </row>
    <row r="34" spans="10:15" ht="15">
      <c r="J34" s="359" t="s">
        <v>154</v>
      </c>
      <c r="K34" s="70"/>
      <c r="L34" s="91"/>
      <c r="M34" s="17" t="s">
        <v>144</v>
      </c>
      <c r="N34" s="71"/>
      <c r="O34" s="373"/>
    </row>
    <row r="35" spans="10:15" ht="15">
      <c r="J35" s="359" t="s">
        <v>155</v>
      </c>
      <c r="K35" s="70"/>
      <c r="L35" s="91"/>
      <c r="M35" s="17" t="s">
        <v>146</v>
      </c>
      <c r="N35" s="71"/>
      <c r="O35" s="373"/>
    </row>
    <row r="36" spans="10:15" ht="15">
      <c r="J36" s="359" t="s">
        <v>156</v>
      </c>
      <c r="K36" s="70"/>
      <c r="L36" s="91"/>
      <c r="M36" s="17" t="s">
        <v>147</v>
      </c>
      <c r="N36" s="71"/>
      <c r="O36" s="373"/>
    </row>
    <row r="37" spans="10:15" ht="15">
      <c r="J37" s="359" t="s">
        <v>195</v>
      </c>
      <c r="K37" s="70"/>
      <c r="L37" s="355"/>
      <c r="M37" s="18"/>
      <c r="N37" s="71"/>
      <c r="O37" s="373"/>
    </row>
    <row r="38" spans="10:15" ht="15.75">
      <c r="J38" s="366" t="s">
        <v>158</v>
      </c>
      <c r="K38" s="361">
        <f>SUM(K34:K37)</f>
        <v>0</v>
      </c>
      <c r="L38" s="91"/>
      <c r="M38" s="17" t="s">
        <v>150</v>
      </c>
      <c r="N38" s="71"/>
      <c r="O38" s="373"/>
    </row>
    <row r="39" spans="10:15" ht="15">
      <c r="J39" s="380"/>
      <c r="K39" s="70"/>
      <c r="L39" s="91"/>
      <c r="M39" s="17" t="s">
        <v>151</v>
      </c>
      <c r="N39" s="71"/>
      <c r="O39" s="373"/>
    </row>
    <row r="40" spans="10:15" ht="15">
      <c r="J40" s="359" t="s">
        <v>196</v>
      </c>
      <c r="K40" s="70"/>
      <c r="L40" s="91"/>
      <c r="M40" s="18"/>
      <c r="N40" s="71"/>
      <c r="O40" s="373"/>
    </row>
    <row r="41" spans="10:15" ht="16.5" thickBot="1">
      <c r="J41" s="359" t="s">
        <v>197</v>
      </c>
      <c r="K41" s="70"/>
      <c r="L41" s="91"/>
      <c r="M41" s="362" t="s">
        <v>153</v>
      </c>
      <c r="N41" s="363">
        <f>SUM(N28:N40)</f>
        <v>0</v>
      </c>
      <c r="O41" s="378"/>
    </row>
    <row r="42" spans="10:15" ht="15">
      <c r="J42" s="359" t="s">
        <v>198</v>
      </c>
      <c r="K42" s="70"/>
      <c r="L42" s="91"/>
      <c r="M42" s="375"/>
      <c r="N42" s="71"/>
      <c r="O42" s="373"/>
    </row>
    <row r="43" spans="10:15" ht="15.75">
      <c r="J43" s="366" t="s">
        <v>199</v>
      </c>
      <c r="K43" s="361">
        <f>SUM(K40:K42)</f>
        <v>0</v>
      </c>
      <c r="L43" s="91"/>
      <c r="M43" s="381" t="s">
        <v>157</v>
      </c>
      <c r="N43" s="71"/>
      <c r="O43" s="373"/>
    </row>
    <row r="44" spans="10:15" ht="15">
      <c r="J44" s="372"/>
      <c r="K44" s="70"/>
      <c r="L44" s="355"/>
      <c r="M44" s="379" t="s">
        <v>26</v>
      </c>
      <c r="N44" s="71"/>
      <c r="O44" s="373"/>
    </row>
    <row r="45" spans="10:15" ht="15">
      <c r="J45" s="359" t="s">
        <v>160</v>
      </c>
      <c r="K45" s="70"/>
      <c r="L45" s="91"/>
      <c r="M45" s="379" t="s">
        <v>159</v>
      </c>
      <c r="N45" s="71"/>
      <c r="O45" s="373"/>
    </row>
    <row r="46" spans="10:15" ht="15">
      <c r="J46" s="359" t="s">
        <v>162</v>
      </c>
      <c r="K46" s="70"/>
      <c r="L46" s="91"/>
      <c r="M46" s="372" t="s">
        <v>404</v>
      </c>
      <c r="N46" s="71"/>
      <c r="O46" s="373"/>
    </row>
    <row r="47" spans="10:15" ht="15.75">
      <c r="J47" s="367" t="s">
        <v>163</v>
      </c>
      <c r="K47" s="361">
        <f>SUM(K44:K46)</f>
        <v>0</v>
      </c>
      <c r="L47" s="91"/>
      <c r="M47" s="379"/>
      <c r="N47" s="71"/>
      <c r="O47" s="373"/>
    </row>
    <row r="48" spans="10:15" ht="16.5" thickBot="1">
      <c r="J48" s="372"/>
      <c r="K48" s="70"/>
      <c r="L48" s="91"/>
      <c r="M48" s="362" t="s">
        <v>366</v>
      </c>
      <c r="N48" s="363">
        <f>SUM(N42:N47)</f>
        <v>0</v>
      </c>
      <c r="O48" s="378"/>
    </row>
    <row r="49" spans="10:15" ht="16.5" thickBot="1">
      <c r="J49" s="362" t="s">
        <v>164</v>
      </c>
      <c r="K49" s="363">
        <f>SUM(K38+K43+K47)</f>
        <v>0</v>
      </c>
      <c r="M49" s="362" t="s">
        <v>165</v>
      </c>
      <c r="N49" s="363">
        <f>SUM(N41+N48)</f>
        <v>0</v>
      </c>
      <c r="O49" s="378"/>
    </row>
    <row r="50" spans="10:15" ht="18.75" thickBot="1">
      <c r="J50" s="368" t="s">
        <v>166</v>
      </c>
      <c r="K50" s="369">
        <f>SUM(K32+K49)</f>
        <v>0</v>
      </c>
      <c r="M50" s="368" t="s">
        <v>167</v>
      </c>
      <c r="N50" s="369">
        <f>SUM(N16+N24+N49+N27)</f>
        <v>0</v>
      </c>
      <c r="O50" s="378"/>
    </row>
  </sheetData>
  <sheetProtection algorithmName="SHA-512" hashValue="AFiJ8oW0GMzeW3qDjpDxGOrXI+dcZg7TbaaZKueC96BW+kWL+qDjnC0PkhIAm4J7/DsspZ4lTM45fhlgB22jYw==" saltValue="is2Lw3NdS2j7dSFuVjjbUg==" spinCount="100000" sheet="1" objects="1" scenarios="1" selectLockedCells="1"/>
  <mergeCells count="10">
    <mergeCell ref="J5:K5"/>
    <mergeCell ref="M5:N5"/>
    <mergeCell ref="C5:D5"/>
    <mergeCell ref="F5:G5"/>
    <mergeCell ref="J2:N2"/>
    <mergeCell ref="C2:G2"/>
    <mergeCell ref="J4:K4"/>
    <mergeCell ref="M4:N4"/>
    <mergeCell ref="C4:D4"/>
    <mergeCell ref="F4:G4"/>
  </mergeCells>
  <pageMargins left="0.7" right="0.7" top="0.75" bottom="0.75" header="0.51180555555555496" footer="0.51180555555555496"/>
  <pageSetup paperSize="9" firstPageNumber="0" orientation="landscape"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5"/>
  <dimension ref="A1:AMI121"/>
  <sheetViews>
    <sheetView showGridLines="0" topLeftCell="B96" zoomScale="70" zoomScaleNormal="70" workbookViewId="0">
      <selection activeCell="I109" sqref="I109"/>
    </sheetView>
  </sheetViews>
  <sheetFormatPr baseColWidth="10" defaultColWidth="8.85546875" defaultRowHeight="14.25"/>
  <cols>
    <col min="1" max="1" width="19.5703125" style="1" customWidth="1"/>
    <col min="2" max="2" width="53.7109375" style="1" customWidth="1"/>
    <col min="3" max="3" width="21.7109375" style="426" customWidth="1"/>
    <col min="4" max="4" width="11.42578125" style="1" customWidth="1"/>
    <col min="5" max="5" width="23.85546875" style="1" customWidth="1"/>
    <col min="6" max="8" width="11.42578125" style="1" customWidth="1"/>
    <col min="9" max="9" width="21.7109375" style="1" customWidth="1"/>
    <col min="10" max="1023" width="11.42578125" style="1" customWidth="1"/>
  </cols>
  <sheetData>
    <row r="1" spans="2:9" ht="15" thickBot="1"/>
    <row r="2" spans="2:9" s="386" customFormat="1" ht="36.75" customHeight="1" thickBot="1">
      <c r="B2" s="894" t="s">
        <v>217</v>
      </c>
      <c r="C2" s="895"/>
      <c r="D2" s="895"/>
      <c r="E2" s="895"/>
      <c r="F2" s="895"/>
      <c r="G2" s="895"/>
      <c r="H2" s="895"/>
      <c r="I2" s="896"/>
    </row>
    <row r="3" spans="2:9" ht="15" thickBot="1"/>
    <row r="4" spans="2:9" ht="22.15" customHeight="1" thickBot="1">
      <c r="B4" s="427" t="s">
        <v>200</v>
      </c>
      <c r="C4" s="145">
        <f>IF('données TK'!L4="","",'données TK'!L4)</f>
        <v>2032</v>
      </c>
    </row>
    <row r="5" spans="2:9" ht="15" thickBot="1"/>
    <row r="6" spans="2:9" ht="36.75" customHeight="1" thickBot="1">
      <c r="B6" s="925" t="s">
        <v>218</v>
      </c>
      <c r="C6" s="925"/>
      <c r="E6" s="925" t="s">
        <v>219</v>
      </c>
      <c r="F6" s="925"/>
      <c r="G6" s="925"/>
      <c r="H6" s="925"/>
      <c r="I6" s="925"/>
    </row>
    <row r="7" spans="2:9" ht="15" thickBot="1">
      <c r="B7" s="964" t="s">
        <v>220</v>
      </c>
      <c r="C7" s="964"/>
      <c r="E7" s="964" t="s">
        <v>221</v>
      </c>
      <c r="F7" s="964"/>
      <c r="G7" s="964"/>
      <c r="H7" s="964"/>
      <c r="I7" s="964"/>
    </row>
    <row r="10" spans="2:9" ht="29.25" customHeight="1" thickBot="1">
      <c r="C10" s="27" t="s">
        <v>405</v>
      </c>
    </row>
    <row r="11" spans="2:9" s="428" customFormat="1" ht="20.100000000000001" customHeight="1">
      <c r="B11" s="308" t="str">
        <f>IF('données TK'!C28&lt;&gt;"",'données TK'!C28,'données TK'!B28)</f>
        <v>Panier d'AMAP</v>
      </c>
      <c r="C11" s="191">
        <f>IF($C$4='données éco.'!$H$6,'données éco.'!$I9,IF($C$4='données éco.'!$M$6,'données éco.'!$N9,IF($C$4='données éco.'!$R$6,'données éco.'!$S9,IF($C$4='données éco.'!$W$6,'données éco.'!$X9,IF($C$4='données éco.'!$AB$6,'données éco.'!$AC9,IF($C$4='données éco.'!$AG$6,'données éco.'!$AH9,IF($C$4='données éco.'!$AL$6,'données éco.'!$AM9,"")))))))</f>
        <v>20500</v>
      </c>
    </row>
    <row r="12" spans="2:9" s="428" customFormat="1" ht="20.100000000000001" customHeight="1">
      <c r="B12" s="429" t="str">
        <f>IF('données TK'!C29&lt;&gt;"",'données TK'!C29,'données TK'!B29)</f>
        <v>Panier en Vente à la ferme</v>
      </c>
      <c r="C12" s="191">
        <f>IF($C$4='données éco.'!$H$6,'données éco.'!$I10,IF($C$4='données éco.'!$M$6,'données éco.'!$N10,IF($C$4='données éco.'!$R$6,'données éco.'!$S10,IF($C$4='données éco.'!$W$6,'données éco.'!$X10,IF($C$4='données éco.'!$AB$6,'données éco.'!$AC10,IF($C$4='données éco.'!$AG$6,'données éco.'!$AH10,IF($C$4='données éco.'!$AL$6,'données éco.'!$AM10,"")))))))</f>
        <v>30750</v>
      </c>
    </row>
    <row r="13" spans="2:9" s="428" customFormat="1" ht="20.100000000000001" customHeight="1">
      <c r="B13" s="429" t="str">
        <f>IF('données TK'!C30&lt;&gt;"",'données TK'!C30,'données TK'!B30)</f>
        <v>Panier en Livraison</v>
      </c>
      <c r="C13" s="191">
        <f>IF($C$4='données éco.'!$H$6,'données éco.'!$I11,IF($C$4='données éco.'!$M$6,'données éco.'!$N11,IF($C$4='données éco.'!$R$6,'données éco.'!$S11,IF($C$4='données éco.'!$W$6,'données éco.'!$X11,IF($C$4='données éco.'!$AB$6,'données éco.'!$AC11,IF($C$4='données éco.'!$AG$6,'données éco.'!$AH11,IF($C$4='données éco.'!$AL$6,'données éco.'!$AM11,"")))))))</f>
        <v>37500</v>
      </c>
    </row>
    <row r="14" spans="2:9" s="428" customFormat="1" ht="20.100000000000001" customHeight="1">
      <c r="B14" s="429" t="str">
        <f>IF('données TK'!C31&lt;&gt;"",'données TK'!C31,'données TK'!B31)</f>
        <v>Produit 4</v>
      </c>
      <c r="C14" s="191">
        <f>IF($C$4='données éco.'!$H$6,'données éco.'!$I12,IF($C$4='données éco.'!$M$6,'données éco.'!$N12,IF($C$4='données éco.'!$R$6,'données éco.'!$S12,IF($C$4='données éco.'!$W$6,'données éco.'!$X12,IF($C$4='données éco.'!$AB$6,'données éco.'!$AC12,IF($C$4='données éco.'!$AG$6,'données éco.'!$AH12,IF($C$4='données éco.'!$AL$6,'données éco.'!$AM12,"")))))))</f>
        <v>0</v>
      </c>
    </row>
    <row r="15" spans="2:9" s="428" customFormat="1" ht="20.100000000000001" customHeight="1">
      <c r="B15" s="429" t="str">
        <f>IF('données TK'!C32&lt;&gt;"",'données TK'!C32,'données TK'!B32)</f>
        <v>Produit 5</v>
      </c>
      <c r="C15" s="191">
        <f>IF($C$4='données éco.'!$H$6,'données éco.'!$I13,IF($C$4='données éco.'!$M$6,'données éco.'!$N13,IF($C$4='données éco.'!$R$6,'données éco.'!$S13,IF($C$4='données éco.'!$W$6,'données éco.'!$X13,IF($C$4='données éco.'!$AB$6,'données éco.'!$AC13,IF($C$4='données éco.'!$AG$6,'données éco.'!$AH13,IF($C$4='données éco.'!$AL$6,'données éco.'!$AM13,"")))))))</f>
        <v>0</v>
      </c>
    </row>
    <row r="16" spans="2:9" s="428" customFormat="1" ht="20.100000000000001" customHeight="1">
      <c r="B16" s="429" t="str">
        <f>IF('données TK'!C33&lt;&gt;"",'données TK'!C33,'données TK'!B33)</f>
        <v>Produit 6</v>
      </c>
      <c r="C16" s="191">
        <f>IF($C$4='données éco.'!$H$6,'données éco.'!$I14,IF($C$4='données éco.'!$M$6,'données éco.'!$N14,IF($C$4='données éco.'!$R$6,'données éco.'!$S14,IF($C$4='données éco.'!$W$6,'données éco.'!$X14,IF($C$4='données éco.'!$AB$6,'données éco.'!$AC14,IF($C$4='données éco.'!$AG$6,'données éco.'!$AH14,IF($C$4='données éco.'!$AL$6,'données éco.'!$AM14,"")))))))</f>
        <v>0</v>
      </c>
    </row>
    <row r="17" spans="2:3" s="428" customFormat="1" ht="20.100000000000001" customHeight="1">
      <c r="B17" s="429" t="str">
        <f>IF('données TK'!C34&lt;&gt;"",'données TK'!C34,'données TK'!B34)</f>
        <v>Produit 7</v>
      </c>
      <c r="C17" s="191">
        <f>IF($C$4='données éco.'!$H$6,'données éco.'!$I15,IF($C$4='données éco.'!$M$6,'données éco.'!$N15,IF($C$4='données éco.'!$R$6,'données éco.'!$S15,IF($C$4='données éco.'!$W$6,'données éco.'!$X15,IF($C$4='données éco.'!$AB$6,'données éco.'!$AC15,IF($C$4='données éco.'!$AG$6,'données éco.'!$AH15,IF($C$4='données éco.'!$AL$6,'données éco.'!$AM15,"")))))))</f>
        <v>0</v>
      </c>
    </row>
    <row r="18" spans="2:3" s="428" customFormat="1" ht="20.100000000000001" customHeight="1">
      <c r="B18" s="429" t="str">
        <f>IF('données TK'!C35&lt;&gt;"",'données TK'!C35,'données TK'!B35)</f>
        <v>Produit 8</v>
      </c>
      <c r="C18" s="191">
        <f>IF($C$4='données éco.'!$H$6,'données éco.'!$I16,IF($C$4='données éco.'!$M$6,'données éco.'!$N16,IF($C$4='données éco.'!$R$6,'données éco.'!$S16,IF($C$4='données éco.'!$W$6,'données éco.'!$X16,IF($C$4='données éco.'!$AB$6,'données éco.'!$AC16,IF($C$4='données éco.'!$AG$6,'données éco.'!$AH16,IF($C$4='données éco.'!$AL$6,'données éco.'!$AM16,"")))))))</f>
        <v>0</v>
      </c>
    </row>
    <row r="19" spans="2:3" s="428" customFormat="1" ht="20.100000000000001" customHeight="1">
      <c r="B19" s="429" t="str">
        <f>IF('données TK'!C36&lt;&gt;"",'données TK'!C36,'données TK'!B36)</f>
        <v>Produit 9</v>
      </c>
      <c r="C19" s="191">
        <f>IF($C$4='données éco.'!$H$6,'données éco.'!$I17,IF($C$4='données éco.'!$M$6,'données éco.'!$N17,IF($C$4='données éco.'!$R$6,'données éco.'!$S17,IF($C$4='données éco.'!$W$6,'données éco.'!$X17,IF($C$4='données éco.'!$AB$6,'données éco.'!$AC17,IF($C$4='données éco.'!$AG$6,'données éco.'!$AH17,IF($C$4='données éco.'!$AL$6,'données éco.'!$AM17,"")))))))</f>
        <v>0</v>
      </c>
    </row>
    <row r="20" spans="2:3" s="428" customFormat="1" ht="20.100000000000001" customHeight="1">
      <c r="B20" s="429" t="str">
        <f>IF('données TK'!C37&lt;&gt;"",'données TK'!C37,'données TK'!B37)</f>
        <v>Produit 10</v>
      </c>
      <c r="C20" s="191">
        <f>IF($C$4='données éco.'!$H$6,'données éco.'!$I18,IF($C$4='données éco.'!$M$6,'données éco.'!$N18,IF($C$4='données éco.'!$R$6,'données éco.'!$S18,IF($C$4='données éco.'!$W$6,'données éco.'!$X18,IF($C$4='données éco.'!$AB$6,'données éco.'!$AC18,IF($C$4='données éco.'!$AG$6,'données éco.'!$AH18,IF($C$4='données éco.'!$AL$6,'données éco.'!$AM18,"")))))))</f>
        <v>0</v>
      </c>
    </row>
    <row r="21" spans="2:3" s="428" customFormat="1" ht="20.100000000000001" customHeight="1">
      <c r="B21" s="429" t="str">
        <f>IF('données TK'!C38&lt;&gt;"",'données TK'!C38,'données TK'!B38)</f>
        <v>Produit 11</v>
      </c>
      <c r="C21" s="191">
        <f>IF($C$4='données éco.'!$H$6,'données éco.'!$I19,IF($C$4='données éco.'!$M$6,'données éco.'!$N19,IF($C$4='données éco.'!$R$6,'données éco.'!$S19,IF($C$4='données éco.'!$W$6,'données éco.'!$X19,IF($C$4='données éco.'!$AB$6,'données éco.'!$AC19,IF($C$4='données éco.'!$AG$6,'données éco.'!$AH19,IF($C$4='données éco.'!$AL$6,'données éco.'!$AM19,"")))))))</f>
        <v>0</v>
      </c>
    </row>
    <row r="22" spans="2:3" s="428" customFormat="1" ht="20.100000000000001" customHeight="1">
      <c r="B22" s="429" t="str">
        <f>IF('données TK'!C39&lt;&gt;"",'données TK'!C39,'données TK'!B39)</f>
        <v>Produit 12</v>
      </c>
      <c r="C22" s="191">
        <f>IF($C$4='données éco.'!$H$6,'données éco.'!$I20,IF($C$4='données éco.'!$M$6,'données éco.'!$N20,IF($C$4='données éco.'!$R$6,'données éco.'!$S20,IF($C$4='données éco.'!$W$6,'données éco.'!$X20,IF($C$4='données éco.'!$AB$6,'données éco.'!$AC20,IF($C$4='données éco.'!$AG$6,'données éco.'!$AH20,IF($C$4='données éco.'!$AL$6,'données éco.'!$AM20,"")))))))</f>
        <v>0</v>
      </c>
    </row>
    <row r="23" spans="2:3" s="428" customFormat="1" ht="20.100000000000001" customHeight="1">
      <c r="B23" s="429" t="str">
        <f>IF('données TK'!C40&lt;&gt;"",'données TK'!C40,'données TK'!B40)</f>
        <v>Produit 13</v>
      </c>
      <c r="C23" s="191">
        <f>IF($C$4='données éco.'!$H$6,'données éco.'!$I21,IF($C$4='données éco.'!$M$6,'données éco.'!$N21,IF($C$4='données éco.'!$R$6,'données éco.'!$S21,IF($C$4='données éco.'!$W$6,'données éco.'!$X21,IF($C$4='données éco.'!$AB$6,'données éco.'!$AC21,IF($C$4='données éco.'!$AG$6,'données éco.'!$AH21,IF($C$4='données éco.'!$AL$6,'données éco.'!$AM21,"")))))))</f>
        <v>0</v>
      </c>
    </row>
    <row r="24" spans="2:3" s="428" customFormat="1" ht="20.100000000000001" customHeight="1">
      <c r="B24" s="429" t="str">
        <f>IF('données TK'!C41&lt;&gt;"",'données TK'!C41,'données TK'!B41)</f>
        <v>Produit 14</v>
      </c>
      <c r="C24" s="191">
        <f>IF($C$4='données éco.'!$H$6,'données éco.'!$I22,IF($C$4='données éco.'!$M$6,'données éco.'!$N22,IF($C$4='données éco.'!$R$6,'données éco.'!$S22,IF($C$4='données éco.'!$W$6,'données éco.'!$X22,IF($C$4='données éco.'!$AB$6,'données éco.'!$AC22,IF($C$4='données éco.'!$AG$6,'données éco.'!$AH22,IF($C$4='données éco.'!$AL$6,'données éco.'!$AM22,"")))))))</f>
        <v>0</v>
      </c>
    </row>
    <row r="25" spans="2:3" s="428" customFormat="1" ht="20.100000000000001" customHeight="1">
      <c r="B25" s="429" t="str">
        <f>IF('données TK'!C42&lt;&gt;"",'données TK'!C42,'données TK'!B42)</f>
        <v>Produit 15</v>
      </c>
      <c r="C25" s="191">
        <f>IF($C$4='données éco.'!$H$6,'données éco.'!$I23,IF($C$4='données éco.'!$M$6,'données éco.'!$N23,IF($C$4='données éco.'!$R$6,'données éco.'!$S23,IF($C$4='données éco.'!$W$6,'données éco.'!$X23,IF($C$4='données éco.'!$AB$6,'données éco.'!$AC23,IF($C$4='données éco.'!$AG$6,'données éco.'!$AH23,IF($C$4='données éco.'!$AL$6,'données éco.'!$AM23,"")))))))</f>
        <v>0</v>
      </c>
    </row>
    <row r="26" spans="2:3" s="428" customFormat="1" ht="20.100000000000001" customHeight="1">
      <c r="B26" s="429" t="str">
        <f>IF('données TK'!C43&lt;&gt;"",'données TK'!C43,'données TK'!B43)</f>
        <v>Produit 16</v>
      </c>
      <c r="C26" s="191">
        <f>IF($C$4='données éco.'!$H$6,'données éco.'!$I24,IF($C$4='données éco.'!$M$6,'données éco.'!$N24,IF($C$4='données éco.'!$R$6,'données éco.'!$S24,IF($C$4='données éco.'!$W$6,'données éco.'!$X24,IF($C$4='données éco.'!$AB$6,'données éco.'!$AC24,IF($C$4='données éco.'!$AG$6,'données éco.'!$AH24,IF($C$4='données éco.'!$AL$6,'données éco.'!$AM24,"")))))))</f>
        <v>0</v>
      </c>
    </row>
    <row r="27" spans="2:3" s="428" customFormat="1" ht="20.100000000000001" customHeight="1">
      <c r="B27" s="429" t="str">
        <f>IF('données TK'!C44&lt;&gt;"",'données TK'!C44,'données TK'!B44)</f>
        <v>Produit 17</v>
      </c>
      <c r="C27" s="191">
        <f>IF($C$4='données éco.'!$H$6,'données éco.'!$I25,IF($C$4='données éco.'!$M$6,'données éco.'!$N25,IF($C$4='données éco.'!$R$6,'données éco.'!$S25,IF($C$4='données éco.'!$W$6,'données éco.'!$X25,IF($C$4='données éco.'!$AB$6,'données éco.'!$AC25,IF($C$4='données éco.'!$AG$6,'données éco.'!$AH25,IF($C$4='données éco.'!$AL$6,'données éco.'!$AM25,"")))))))</f>
        <v>0</v>
      </c>
    </row>
    <row r="28" spans="2:3" s="428" customFormat="1" ht="20.100000000000001" customHeight="1">
      <c r="B28" s="429" t="str">
        <f>IF('données TK'!C45&lt;&gt;"",'données TK'!C45,'données TK'!B45)</f>
        <v>Produit 18</v>
      </c>
      <c r="C28" s="191">
        <f>IF($C$4='données éco.'!$H$6,'données éco.'!$I26,IF($C$4='données éco.'!$M$6,'données éco.'!$N26,IF($C$4='données éco.'!$R$6,'données éco.'!$S26,IF($C$4='données éco.'!$W$6,'données éco.'!$X26,IF($C$4='données éco.'!$AB$6,'données éco.'!$AC26,IF($C$4='données éco.'!$AG$6,'données éco.'!$AH26,IF($C$4='données éco.'!$AL$6,'données éco.'!$AM26,"")))))))</f>
        <v>0</v>
      </c>
    </row>
    <row r="29" spans="2:3" s="428" customFormat="1" ht="20.100000000000001" customHeight="1">
      <c r="B29" s="429" t="str">
        <f>IF('données TK'!C46&lt;&gt;"",'données TK'!C46,'données TK'!B46)</f>
        <v>Produit 19</v>
      </c>
      <c r="C29" s="191">
        <f>IF($C$4='données éco.'!$H$6,'données éco.'!$I27,IF($C$4='données éco.'!$M$6,'données éco.'!$N27,IF($C$4='données éco.'!$R$6,'données éco.'!$S27,IF($C$4='données éco.'!$W$6,'données éco.'!$X27,IF($C$4='données éco.'!$AB$6,'données éco.'!$AC27,IF($C$4='données éco.'!$AG$6,'données éco.'!$AH27,IF($C$4='données éco.'!$AL$6,'données éco.'!$AM27,"")))))))</f>
        <v>0</v>
      </c>
    </row>
    <row r="30" spans="2:3" s="428" customFormat="1" ht="20.100000000000001" customHeight="1">
      <c r="B30" s="429" t="str">
        <f>IF('données TK'!C47&lt;&gt;"",'données TK'!C47,'données TK'!B47)</f>
        <v>Produit 20</v>
      </c>
      <c r="C30" s="191">
        <f>IF($C$4='données éco.'!$H$6,'données éco.'!$I28,IF($C$4='données éco.'!$M$6,'données éco.'!$N28,IF($C$4='données éco.'!$R$6,'données éco.'!$S28,IF($C$4='données éco.'!$W$6,'données éco.'!$X28,IF($C$4='données éco.'!$AB$6,'données éco.'!$AC28,IF($C$4='données éco.'!$AG$6,'données éco.'!$AH28,IF($C$4='données éco.'!$AL$6,'données éco.'!$AM28,"")))))))</f>
        <v>0</v>
      </c>
    </row>
    <row r="31" spans="2:3" s="428" customFormat="1" ht="20.100000000000001" customHeight="1">
      <c r="B31" s="429" t="str">
        <f>IF('données TK'!C48&lt;&gt;"",'données TK'!C48,'données TK'!B48)</f>
        <v xml:space="preserve">Produit 21 - Autoconsommation </v>
      </c>
      <c r="C31" s="191">
        <f>IF($C$4='données éco.'!$H$6,'données éco.'!$I29,IF($C$4='données éco.'!$M$6,'données éco.'!$N29,IF($C$4='données éco.'!$R$6,'données éco.'!$S29,IF($C$4='données éco.'!$W$6,'données éco.'!$X29,IF($C$4='données éco.'!$AB$6,'données éco.'!$AC29,IF($C$4='données éco.'!$AG$6,'données éco.'!$AH29,IF($C$4='données éco.'!$AL$6,'données éco.'!$AM29,"")))))))</f>
        <v>0</v>
      </c>
    </row>
    <row r="32" spans="2:3" s="428" customFormat="1" ht="20.100000000000001" customHeight="1" thickBot="1">
      <c r="B32" s="429" t="str">
        <f>IF('données TK'!C49&lt;&gt;"",'données TK'!C49,'données TK'!B49)</f>
        <v xml:space="preserve">Produit 22 - cession interne (ex: céréale transfo pain) </v>
      </c>
      <c r="C32" s="191">
        <f>IF($C$4='données éco.'!$H$6,'données éco.'!$I30,IF($C$4='données éco.'!$M$6,'données éco.'!$N30,IF($C$4='données éco.'!$R$6,'données éco.'!$S30,IF($C$4='données éco.'!$W$6,'données éco.'!$X30,IF($C$4='données éco.'!$AB$6,'données éco.'!$AC30,IF($C$4='données éco.'!$AG$6,'données éco.'!$AH30,IF($C$4='données éco.'!$AL$6,'données éco.'!$AM30,"")))))))</f>
        <v>0</v>
      </c>
    </row>
    <row r="33" spans="2:3" s="428" customFormat="1" ht="20.100000000000001" customHeight="1" thickBot="1">
      <c r="B33" s="29" t="s">
        <v>222</v>
      </c>
      <c r="C33" s="430">
        <f>SUM(C11:C32)</f>
        <v>88750</v>
      </c>
    </row>
    <row r="34" spans="2:3" s="428" customFormat="1" ht="20.100000000000001" customHeight="1" thickBot="1">
      <c r="B34" s="431" t="s">
        <v>223</v>
      </c>
      <c r="C34" s="746">
        <f>IF(C4="","",IF(C4='données éco.'!F237,'données éco.'!E246,IF(C4='données éco.'!H237,'données éco.'!G246,IF(C4='données éco.'!J237,'données éco.'!I246,IF(C4='données éco.'!L237,'données éco.'!K246,IF(C4='données éco.'!N237,'données éco.'!M246,IF(C4='données éco.'!P237,'données éco.'!O246,IF(C4='données éco.'!R237,'données éco.'!Q246,""))))))))</f>
        <v>0</v>
      </c>
    </row>
    <row r="35" spans="2:3" s="428" customFormat="1" ht="32.25" customHeight="1" thickBot="1">
      <c r="B35" s="29" t="s">
        <v>224</v>
      </c>
      <c r="C35" s="430">
        <f>SUM(C33:C34)</f>
        <v>88750</v>
      </c>
    </row>
    <row r="36" spans="2:3" s="428" customFormat="1" ht="20.100000000000001" customHeight="1">
      <c r="B36" s="432" t="str">
        <f>T('données éco.'!B37:D37)</f>
        <v xml:space="preserve">Cessions internes </v>
      </c>
      <c r="C36" s="185">
        <f>IF($C$4='données éco.'!$H$34,'données éco.'!$H37,IF($C$4='données éco.'!$M$34,'données éco.'!$M37,IF($C$4='données éco.'!$R$34,'données éco.'!$R37,IF($C$4='données éco.'!$W$34,'données éco.'!$W37,IF($C$4='données éco.'!$AB$34,'données éco.'!$AB37,IF($C$4='données éco.'!$AG$34,'données éco.'!$AG37,IF($C$4='données éco.'!$AL$34,'données éco.'!$AL37,"")))))))</f>
        <v>0</v>
      </c>
    </row>
    <row r="37" spans="2:3" s="428" customFormat="1" ht="20.100000000000001" customHeight="1">
      <c r="B37" s="432" t="str">
        <f>T('données éco.'!B38:D38)</f>
        <v xml:space="preserve">Cessions internes </v>
      </c>
      <c r="C37" s="185">
        <f>IF($C$4='données éco.'!$H$34,'données éco.'!$H38,IF($C$4='données éco.'!$M$34,'données éco.'!$M38,IF($C$4='données éco.'!$R$34,'données éco.'!$R38,IF($C$4='données éco.'!$W$34,'données éco.'!$W38,IF($C$4='données éco.'!$AB$34,'données éco.'!$AB38,IF($C$4='données éco.'!$AG$34,'données éco.'!$AG38,IF($C$4='données éco.'!$AL$34,'données éco.'!$AL38,"")))))))</f>
        <v>0</v>
      </c>
    </row>
    <row r="38" spans="2:3" s="428" customFormat="1" ht="20.100000000000001" customHeight="1">
      <c r="B38" s="432" t="str">
        <f>T('données éco.'!B39:D39)</f>
        <v>Aliment bétail</v>
      </c>
      <c r="C38" s="185">
        <f>IF($C$4='données éco.'!$H$34,'données éco.'!$H39,IF($C$4='données éco.'!$M$34,'données éco.'!$M39,IF($C$4='données éco.'!$R$34,'données éco.'!$R39,IF($C$4='données éco.'!$W$34,'données éco.'!$W39,IF($C$4='données éco.'!$AB$34,'données éco.'!$AB39,IF($C$4='données éco.'!$AG$34,'données éco.'!$AG39,IF($C$4='données éco.'!$AL$34,'données éco.'!$AL39,"")))))))</f>
        <v>0</v>
      </c>
    </row>
    <row r="39" spans="2:3" s="428" customFormat="1" ht="20.100000000000001" customHeight="1">
      <c r="B39" s="432" t="str">
        <f>T('données éco.'!B40:D40)</f>
        <v>Animaux</v>
      </c>
      <c r="C39" s="185">
        <f>IF($C$4='données éco.'!$H$34,'données éco.'!$H40,IF($C$4='données éco.'!$M$34,'données éco.'!$M40,IF($C$4='données éco.'!$R$34,'données éco.'!$R40,IF($C$4='données éco.'!$W$34,'données éco.'!$W40,IF($C$4='données éco.'!$AB$34,'données éco.'!$AB40,IF($C$4='données éco.'!$AG$34,'données éco.'!$AG40,IF($C$4='données éco.'!$AL$34,'données éco.'!$AL40,"")))))))</f>
        <v>0</v>
      </c>
    </row>
    <row r="40" spans="2:3" s="428" customFormat="1" ht="20.100000000000001" customHeight="1">
      <c r="B40" s="432" t="str">
        <f>T('données éco.'!B41:D41)</f>
        <v xml:space="preserve">Carburants, lubrifiants (huile, fioul pour appareil ferme) </v>
      </c>
      <c r="C40" s="185">
        <f>IF($C$4='données éco.'!$H$34,'données éco.'!$H41,IF($C$4='données éco.'!$M$34,'données éco.'!$M41,IF($C$4='données éco.'!$R$34,'données éco.'!$R41,IF($C$4='données éco.'!$W$34,'données éco.'!$W41,IF($C$4='données éco.'!$AB$34,'données éco.'!$AB41,IF($C$4='données éco.'!$AG$34,'données éco.'!$AG41,IF($C$4='données éco.'!$AL$34,'données éco.'!$AL41,"")))))))</f>
        <v>0</v>
      </c>
    </row>
    <row r="41" spans="2:3" s="428" customFormat="1" ht="20.100000000000001" customHeight="1">
      <c r="B41" s="432" t="str">
        <f>T('données éco.'!B42:D42)</f>
        <v>Combustibles, bois</v>
      </c>
      <c r="C41" s="185">
        <f>IF($C$4='données éco.'!$H$34,'données éco.'!$H42,IF($C$4='données éco.'!$M$34,'données éco.'!$M42,IF($C$4='données éco.'!$R$34,'données éco.'!$R42,IF($C$4='données éco.'!$W$34,'données éco.'!$W42,IF($C$4='données éco.'!$AB$34,'données éco.'!$AB42,IF($C$4='données éco.'!$AG$34,'données éco.'!$AG42,IF($C$4='données éco.'!$AL$34,'données éco.'!$AL42,"")))))))</f>
        <v>0</v>
      </c>
    </row>
    <row r="42" spans="2:3" s="428" customFormat="1" ht="20.100000000000001" customHeight="1">
      <c r="B42" s="432" t="str">
        <f>T('données éco.'!B43:D43)</f>
        <v>Emballage</v>
      </c>
      <c r="C42" s="185">
        <f>IF($C$4='données éco.'!$H$34,'données éco.'!$H43,IF($C$4='données éco.'!$M$34,'données éco.'!$M43,IF($C$4='données éco.'!$R$34,'données éco.'!$R43,IF($C$4='données éco.'!$W$34,'données éco.'!$W43,IF($C$4='données éco.'!$AB$34,'données éco.'!$AB43,IF($C$4='données éco.'!$AG$34,'données éco.'!$AG43,IF($C$4='données éco.'!$AL$34,'données éco.'!$AL43,"")))))))</f>
        <v>0</v>
      </c>
    </row>
    <row r="43" spans="2:3" s="428" customFormat="1" ht="20.100000000000001" customHeight="1">
      <c r="B43" s="432" t="str">
        <f>T('données éco.'!B44:D44)</f>
        <v>Engrais</v>
      </c>
      <c r="C43" s="185">
        <f>IF($C$4='données éco.'!$H$34,'données éco.'!$H44,IF($C$4='données éco.'!$M$34,'données éco.'!$M44,IF($C$4='données éco.'!$R$34,'données éco.'!$R44,IF($C$4='données éco.'!$W$34,'données éco.'!$W44,IF($C$4='données éco.'!$AB$34,'données éco.'!$AB44,IF($C$4='données éco.'!$AG$34,'données éco.'!$AG44,IF($C$4='données éco.'!$AL$34,'données éco.'!$AL44,"")))))))</f>
        <v>0</v>
      </c>
    </row>
    <row r="44" spans="2:3" s="428" customFormat="1" ht="20.100000000000001" customHeight="1">
      <c r="B44" s="432" t="str">
        <f>T('données éco.'!B45:D45)</f>
        <v>Entretien matériel ou batiment spécifique à un atelier</v>
      </c>
      <c r="C44" s="185">
        <f>IF($C$4='données éco.'!$H$34,'données éco.'!$H45,IF($C$4='données éco.'!$M$34,'données éco.'!$M45,IF($C$4='données éco.'!$R$34,'données éco.'!$R45,IF($C$4='données éco.'!$W$34,'données éco.'!$W45,IF($C$4='données éco.'!$AB$34,'données éco.'!$AB45,IF($C$4='données éco.'!$AG$34,'données éco.'!$AG45,IF($C$4='données éco.'!$AL$34,'données éco.'!$AL45,"")))))))</f>
        <v>0</v>
      </c>
    </row>
    <row r="45" spans="2:3" s="428" customFormat="1" ht="20.100000000000001" customHeight="1">
      <c r="B45" s="432" t="str">
        <f>T('données éco.'!B46:D46)</f>
        <v>Honoraire vétérinaire atelier 1</v>
      </c>
      <c r="C45" s="185">
        <f>IF($C$4='données éco.'!$H$34,'données éco.'!$H46,IF($C$4='données éco.'!$M$34,'données éco.'!$M46,IF($C$4='données éco.'!$R$34,'données éco.'!$R46,IF($C$4='données éco.'!$W$34,'données éco.'!$W46,IF($C$4='données éco.'!$AB$34,'données éco.'!$AB46,IF($C$4='données éco.'!$AG$34,'données éco.'!$AG46,IF($C$4='données éco.'!$AL$34,'données éco.'!$AL46,"")))))))</f>
        <v>0</v>
      </c>
    </row>
    <row r="46" spans="2:3" s="428" customFormat="1" ht="20.100000000000001" customHeight="1">
      <c r="B46" s="432" t="str">
        <f>T('données éco.'!B47:D47)</f>
        <v>Produits de défense de végétaux</v>
      </c>
      <c r="C46" s="185">
        <f>IF($C$4='données éco.'!$H$34,'données éco.'!$H47,IF($C$4='données éco.'!$M$34,'données éco.'!$M47,IF($C$4='données éco.'!$R$34,'données éco.'!$R47,IF($C$4='données éco.'!$W$34,'données éco.'!$W47,IF($C$4='données éco.'!$AB$34,'données éco.'!$AB47,IF($C$4='données éco.'!$AG$34,'données éco.'!$AG47,IF($C$4='données éco.'!$AL$34,'données éco.'!$AL47,"")))))))</f>
        <v>0</v>
      </c>
    </row>
    <row r="47" spans="2:3" s="428" customFormat="1" ht="20.100000000000001" customHeight="1">
      <c r="B47" s="432" t="str">
        <f>T('données éco.'!B48:D48)</f>
        <v>Produits de reproduction animale</v>
      </c>
      <c r="C47" s="185">
        <f>IF($C$4='données éco.'!$H$34,'données éco.'!$H48,IF($C$4='données éco.'!$M$34,'données éco.'!$M48,IF($C$4='données éco.'!$R$34,'données éco.'!$R48,IF($C$4='données éco.'!$W$34,'données éco.'!$W48,IF($C$4='données éco.'!$AB$34,'données éco.'!$AB48,IF($C$4='données éco.'!$AG$34,'données éco.'!$AG48,IF($C$4='données éco.'!$AL$34,'données éco.'!$AL48,"")))))))</f>
        <v>0</v>
      </c>
    </row>
    <row r="48" spans="2:3" s="428" customFormat="1" ht="20.100000000000001" customHeight="1">
      <c r="B48" s="432" t="str">
        <f>T('données éco.'!B49:D49)</f>
        <v>Produits d'entretien et hygiène</v>
      </c>
      <c r="C48" s="185">
        <f>IF($C$4='données éco.'!$H$34,'données éco.'!$H49,IF($C$4='données éco.'!$M$34,'données éco.'!$M49,IF($C$4='données éco.'!$R$34,'données éco.'!$R49,IF($C$4='données éco.'!$W$34,'données éco.'!$W49,IF($C$4='données éco.'!$AB$34,'données éco.'!$AB49,IF($C$4='données éco.'!$AG$34,'données éco.'!$AG49,IF($C$4='données éco.'!$AL$34,'données éco.'!$AL49,"")))))))</f>
        <v>0</v>
      </c>
    </row>
    <row r="49" spans="2:3" s="428" customFormat="1" ht="20.100000000000001" customHeight="1">
      <c r="B49" s="432" t="str">
        <f>T('données éco.'!B50:D50)</f>
        <v>Produits vétérinaires</v>
      </c>
      <c r="C49" s="185">
        <f>IF($C$4='données éco.'!$H$34,'données éco.'!$H50,IF($C$4='données éco.'!$M$34,'données éco.'!$M50,IF($C$4='données éco.'!$R$34,'données éco.'!$R50,IF($C$4='données éco.'!$W$34,'données éco.'!$W50,IF($C$4='données éco.'!$AB$34,'données éco.'!$AB50,IF($C$4='données éco.'!$AG$34,'données éco.'!$AG50,IF($C$4='données éco.'!$AL$34,'données éco.'!$AL50,"")))))))</f>
        <v>0</v>
      </c>
    </row>
    <row r="50" spans="2:3" s="428" customFormat="1" ht="20.100000000000001" customHeight="1">
      <c r="B50" s="432" t="str">
        <f>T('données éco.'!B51:D51)</f>
        <v>Salaire et charge occasionnelle</v>
      </c>
      <c r="C50" s="185">
        <f>IF($C$4='données éco.'!$H$34,'données éco.'!$H51,IF($C$4='données éco.'!$M$34,'données éco.'!$M51,IF($C$4='données éco.'!$R$34,'données éco.'!$R51,IF($C$4='données éco.'!$W$34,'données éco.'!$W51,IF($C$4='données éco.'!$AB$34,'données éco.'!$AB51,IF($C$4='données éco.'!$AG$34,'données éco.'!$AG51,IF($C$4='données éco.'!$AL$34,'données éco.'!$AL51,"")))))))</f>
        <v>0</v>
      </c>
    </row>
    <row r="51" spans="2:3" s="428" customFormat="1" ht="20.100000000000001" customHeight="1">
      <c r="B51" s="432" t="str">
        <f>T('données éco.'!B52:D52)</f>
        <v>Semences et plants</v>
      </c>
      <c r="C51" s="185">
        <f>IF($C$4='données éco.'!$H$34,'données éco.'!$H52,IF($C$4='données éco.'!$M$34,'données éco.'!$M52,IF($C$4='données éco.'!$R$34,'données éco.'!$R52,IF($C$4='données éco.'!$W$34,'données éco.'!$W52,IF($C$4='données éco.'!$AB$34,'données éco.'!$AB52,IF($C$4='données éco.'!$AG$34,'données éco.'!$AG52,IF($C$4='données éco.'!$AL$34,'données éco.'!$AL52,"")))))))</f>
        <v>0</v>
      </c>
    </row>
    <row r="52" spans="2:3" s="428" customFormat="1" ht="33.6" customHeight="1">
      <c r="B52" s="432" t="str">
        <f>T('données éco.'!B53:D53)</f>
        <v>Travaux par tiers pour animaux (les prestations de service , ex:tonte des brebis</v>
      </c>
      <c r="C52" s="185">
        <f>IF($C$4='données éco.'!$H$34,'données éco.'!$H53,IF($C$4='données éco.'!$M$34,'données éco.'!$M53,IF($C$4='données éco.'!$R$34,'données éco.'!$R53,IF($C$4='données éco.'!$W$34,'données éco.'!$W53,IF($C$4='données éco.'!$AB$34,'données éco.'!$AB53,IF($C$4='données éco.'!$AG$34,'données éco.'!$AG53,IF($C$4='données éco.'!$AL$34,'données éco.'!$AL53,"")))))))</f>
        <v>0</v>
      </c>
    </row>
    <row r="53" spans="2:3" s="428" customFormat="1" ht="20.100000000000001" customHeight="1">
      <c r="B53" s="432" t="str">
        <f>T('données éco.'!B54:D54)</f>
        <v>Travaux par tiers pour végétaux (CUMA…)</v>
      </c>
      <c r="C53" s="185">
        <f>IF($C$4='données éco.'!$H$34,'données éco.'!$H54,IF($C$4='données éco.'!$M$34,'données éco.'!$M54,IF($C$4='données éco.'!$R$34,'données éco.'!$R54,IF($C$4='données éco.'!$W$34,'données éco.'!$W54,IF($C$4='données éco.'!$AB$34,'données éco.'!$AB54,IF($C$4='données éco.'!$AG$34,'données éco.'!$AG54,IF($C$4='données éco.'!$AL$34,'données éco.'!$AL54,"")))))))</f>
        <v>0</v>
      </c>
    </row>
    <row r="54" spans="2:3" s="428" customFormat="1" ht="20.100000000000001" customHeight="1">
      <c r="B54" s="432" t="str">
        <f>T('données éco.'!B55:D55)</f>
        <v/>
      </c>
      <c r="C54" s="185">
        <f>IF($C$4='données éco.'!$H$34,'données éco.'!$H55,IF($C$4='données éco.'!$M$34,'données éco.'!$M55,IF($C$4='données éco.'!$R$34,'données éco.'!$R55,IF($C$4='données éco.'!$W$34,'données éco.'!$W55,IF($C$4='données éco.'!$AB$34,'données éco.'!$AB55,IF($C$4='données éco.'!$AG$34,'données éco.'!$AG55,IF($C$4='données éco.'!$AL$34,'données éco.'!$AL55,"")))))))</f>
        <v>0</v>
      </c>
    </row>
    <row r="55" spans="2:3" s="428" customFormat="1" ht="20.100000000000001" customHeight="1">
      <c r="B55" s="432" t="str">
        <f>T('données éco.'!B56:D56)</f>
        <v/>
      </c>
      <c r="C55" s="185">
        <f>IF($C$4='données éco.'!$H$34,'données éco.'!$H56,IF($C$4='données éco.'!$M$34,'données éco.'!$M56,IF($C$4='données éco.'!$R$34,'données éco.'!$R56,IF($C$4='données éco.'!$W$34,'données éco.'!$W56,IF($C$4='données éco.'!$AB$34,'données éco.'!$AB56,IF($C$4='données éco.'!$AG$34,'données éco.'!$AG56,IF($C$4='données éco.'!$AL$34,'données éco.'!$AL56,"")))))))</f>
        <v>0</v>
      </c>
    </row>
    <row r="56" spans="2:3" s="428" customFormat="1" ht="20.100000000000001" customHeight="1">
      <c r="B56" s="432" t="str">
        <f>T('données éco.'!B57:D57)</f>
        <v/>
      </c>
      <c r="C56" s="185">
        <f>IF($C$4='données éco.'!$H$34,'données éco.'!$H57,IF($C$4='données éco.'!$M$34,'données éco.'!$M57,IF($C$4='données éco.'!$R$34,'données éco.'!$R57,IF($C$4='données éco.'!$W$34,'données éco.'!$W57,IF($C$4='données éco.'!$AB$34,'données éco.'!$AB57,IF($C$4='données éco.'!$AG$34,'données éco.'!$AG57,IF($C$4='données éco.'!$AL$34,'données éco.'!$AL57,"")))))))</f>
        <v>0</v>
      </c>
    </row>
    <row r="57" spans="2:3" s="428" customFormat="1" ht="20.100000000000001" customHeight="1">
      <c r="B57" s="432" t="str">
        <f>T('données éco.'!B58:D58)</f>
        <v/>
      </c>
      <c r="C57" s="185">
        <f>IF($C$4='données éco.'!$H$34,'données éco.'!$H58,IF($C$4='données éco.'!$M$34,'données éco.'!$M58,IF($C$4='données éco.'!$R$34,'données éco.'!$R58,IF($C$4='données éco.'!$W$34,'données éco.'!$W58,IF($C$4='données éco.'!$AB$34,'données éco.'!$AB58,IF($C$4='données éco.'!$AG$34,'données éco.'!$AG58,IF($C$4='données éco.'!$AL$34,'données éco.'!$AL58,"")))))))</f>
        <v>0</v>
      </c>
    </row>
    <row r="58" spans="2:3" s="428" customFormat="1" ht="20.100000000000001" customHeight="1">
      <c r="B58" s="432" t="str">
        <f>T('données éco.'!B59:D59)</f>
        <v/>
      </c>
      <c r="C58" s="185">
        <f>IF($C$4='données éco.'!$H$34,'données éco.'!$H59,IF($C$4='données éco.'!$M$34,'données éco.'!$M59,IF($C$4='données éco.'!$R$34,'données éco.'!$R59,IF($C$4='données éco.'!$W$34,'données éco.'!$W59,IF($C$4='données éco.'!$AB$34,'données éco.'!$AB59,IF($C$4='données éco.'!$AG$34,'données éco.'!$AG59,IF($C$4='données éco.'!$AL$34,'données éco.'!$AL59,"")))))))</f>
        <v>0</v>
      </c>
    </row>
    <row r="59" spans="2:3" s="428" customFormat="1" ht="20.100000000000001" customHeight="1">
      <c r="B59" s="432" t="str">
        <f>T('données éco.'!B60:D60)</f>
        <v/>
      </c>
      <c r="C59" s="185">
        <f>IF($C$4='données éco.'!$H$34,'données éco.'!$H60,IF($C$4='données éco.'!$M$34,'données éco.'!$M60,IF($C$4='données éco.'!$R$34,'données éco.'!$R60,IF($C$4='données éco.'!$W$34,'données éco.'!$W60,IF($C$4='données éco.'!$AB$34,'données éco.'!$AB60,IF($C$4='données éco.'!$AG$34,'données éco.'!$AG60,IF($C$4='données éco.'!$AL$34,'données éco.'!$AL60,"")))))))</f>
        <v>0</v>
      </c>
    </row>
    <row r="60" spans="2:3" s="428" customFormat="1" ht="20.100000000000001" customHeight="1">
      <c r="B60" s="432" t="str">
        <f>T('données éco.'!B61:D61)</f>
        <v/>
      </c>
      <c r="C60" s="185">
        <f>IF($C$4='données éco.'!$H$34,'données éco.'!$H61,IF($C$4='données éco.'!$M$34,'données éco.'!$M61,IF($C$4='données éco.'!$R$34,'données éco.'!$R61,IF($C$4='données éco.'!$W$34,'données éco.'!$W61,IF($C$4='données éco.'!$AB$34,'données éco.'!$AB61,IF($C$4='données éco.'!$AG$34,'données éco.'!$AG61,IF($C$4='données éco.'!$AL$34,'données éco.'!$AL61,"")))))))</f>
        <v>0</v>
      </c>
    </row>
    <row r="61" spans="2:3" s="428" customFormat="1" ht="20.100000000000001" customHeight="1">
      <c r="B61" s="432" t="str">
        <f>T('données éco.'!B62:D62)</f>
        <v/>
      </c>
      <c r="C61" s="185">
        <f>IF($C$4='données éco.'!$H$34,'données éco.'!$H62,IF($C$4='données éco.'!$M$34,'données éco.'!$M62,IF($C$4='données éco.'!$R$34,'données éco.'!$R62,IF($C$4='données éco.'!$W$34,'données éco.'!$W62,IF($C$4='données éco.'!$AB$34,'données éco.'!$AB62,IF($C$4='données éco.'!$AG$34,'données éco.'!$AG62,IF($C$4='données éco.'!$AL$34,'données éco.'!$AL62,"")))))))</f>
        <v>0</v>
      </c>
    </row>
    <row r="62" spans="2:3" s="428" customFormat="1" ht="20.100000000000001" customHeight="1">
      <c r="B62" s="432" t="str">
        <f>T('données éco.'!B63:D63)</f>
        <v/>
      </c>
      <c r="C62" s="185">
        <f>IF($C$4='données éco.'!$H$34,'données éco.'!$H63,IF($C$4='données éco.'!$M$34,'données éco.'!$M63,IF($C$4='données éco.'!$R$34,'données éco.'!$R63,IF($C$4='données éco.'!$W$34,'données éco.'!$W63,IF($C$4='données éco.'!$AB$34,'données éco.'!$AB63,IF($C$4='données éco.'!$AG$34,'données éco.'!$AG63,IF($C$4='données éco.'!$AL$34,'données éco.'!$AL63,"")))))))</f>
        <v>0</v>
      </c>
    </row>
    <row r="63" spans="2:3" s="428" customFormat="1" ht="20.100000000000001" customHeight="1">
      <c r="B63" s="432" t="str">
        <f>T('données éco.'!B64:D64)</f>
        <v/>
      </c>
      <c r="C63" s="185">
        <f>IF($C$4='données éco.'!$H$34,'données éco.'!$H64,IF($C$4='données éco.'!$M$34,'données éco.'!$M64,IF($C$4='données éco.'!$R$34,'données éco.'!$R64,IF($C$4='données éco.'!$W$34,'données éco.'!$W64,IF($C$4='données éco.'!$AB$34,'données éco.'!$AB64,IF($C$4='données éco.'!$AG$34,'données éco.'!$AG64,IF($C$4='données éco.'!$AL$34,'données éco.'!$AL64,"")))))))</f>
        <v>0</v>
      </c>
    </row>
    <row r="64" spans="2:3" s="428" customFormat="1" ht="20.100000000000001" customHeight="1">
      <c r="B64" s="432" t="str">
        <f>T('données éco.'!B65:D65)</f>
        <v/>
      </c>
      <c r="C64" s="185">
        <f>IF($C$4='données éco.'!$H$34,'données éco.'!$H65,IF($C$4='données éco.'!$M$34,'données éco.'!$M65,IF($C$4='données éco.'!$R$34,'données éco.'!$R65,IF($C$4='données éco.'!$W$34,'données éco.'!$W65,IF($C$4='données éco.'!$AB$34,'données éco.'!$AB65,IF($C$4='données éco.'!$AG$34,'données éco.'!$AG65,IF($C$4='données éco.'!$AL$34,'données éco.'!$AL65,"")))))))</f>
        <v>0</v>
      </c>
    </row>
    <row r="65" spans="2:3" s="428" customFormat="1" ht="20.100000000000001" customHeight="1" thickBot="1">
      <c r="B65" s="432" t="str">
        <f>T('données éco.'!B66:D66)</f>
        <v/>
      </c>
      <c r="C65" s="185">
        <f>IF($C$4='données éco.'!$H$34,'données éco.'!$H66,IF($C$4='données éco.'!$M$34,'données éco.'!$M66,IF($C$4='données éco.'!$R$34,'données éco.'!$R66,IF($C$4='données éco.'!$W$34,'données éco.'!$W66,IF($C$4='données éco.'!$AB$34,'données éco.'!$AB66,IF($C$4='données éco.'!$AG$34,'données éco.'!$AG66,IF($C$4='données éco.'!$AL$34,'données éco.'!$AL66,"")))))))</f>
        <v>0</v>
      </c>
    </row>
    <row r="66" spans="2:3" s="428" customFormat="1" ht="20.100000000000001" customHeight="1" thickBot="1">
      <c r="B66" s="29" t="s">
        <v>207</v>
      </c>
      <c r="C66" s="430">
        <f>SUM(C36:C65)</f>
        <v>0</v>
      </c>
    </row>
    <row r="67" spans="2:3" s="428" customFormat="1" ht="20.100000000000001" customHeight="1" thickBot="1">
      <c r="C67" s="433"/>
    </row>
    <row r="68" spans="2:3" s="428" customFormat="1" ht="20.100000000000001" customHeight="1" thickBot="1">
      <c r="B68" s="29" t="s">
        <v>226</v>
      </c>
      <c r="C68" s="430">
        <f>C35-C66</f>
        <v>88750</v>
      </c>
    </row>
    <row r="69" spans="2:3" s="428" customFormat="1" ht="20.100000000000001" customHeight="1" thickBot="1">
      <c r="C69" s="433"/>
    </row>
    <row r="70" spans="2:3" s="428" customFormat="1" ht="20.100000000000001" customHeight="1">
      <c r="B70" s="434" t="str">
        <f>T('données éco.'!B68:D68)</f>
        <v>Amendements</v>
      </c>
      <c r="C70" s="747">
        <f>IF($C$4='données éco.'!$H$34,'données éco.'!$H68,IF($C$4='données éco.'!$M$34,'données éco.'!$M68,IF($C$4='données éco.'!$R$34,'données éco.'!$R68,IF($C$4='données éco.'!$W$34,'données éco.'!$W68,IF($C$4='données éco.'!$AB$34,'données éco.'!$AB68,IF($C$4='données éco.'!$AG$34,'données éco.'!$AG68,IF($C$4='données éco.'!$AL$34,'données éco.'!$AL68,"")))))))</f>
        <v>0</v>
      </c>
    </row>
    <row r="71" spans="2:3" s="428" customFormat="1" ht="20.100000000000001" customHeight="1">
      <c r="B71" s="435" t="str">
        <f>T('données éco.'!B69:D69)</f>
        <v>Autres travaux et fournitures</v>
      </c>
      <c r="C71" s="748">
        <f>IF($C$4='données éco.'!$H$34,'données éco.'!$H69,IF($C$4='données éco.'!$M$34,'données éco.'!$M69,IF($C$4='données éco.'!$R$34,'données éco.'!$R69,IF($C$4='données éco.'!$W$34,'données éco.'!$W69,IF($C$4='données éco.'!$AB$34,'données éco.'!$AB69,IF($C$4='données éco.'!$AG$34,'données éco.'!$AG69,IF($C$4='données éco.'!$AL$34,'données éco.'!$AL69,"")))))))</f>
        <v>0</v>
      </c>
    </row>
    <row r="72" spans="2:3" s="428" customFormat="1" ht="20.100000000000001" customHeight="1">
      <c r="B72" s="435" t="str">
        <f>T('données éco.'!B70:D70)</f>
        <v>Charges locatives</v>
      </c>
      <c r="C72" s="748">
        <f>IF($C$4='données éco.'!$H$34,'données éco.'!$H70,IF($C$4='données éco.'!$M$34,'données éco.'!$M70,IF($C$4='données éco.'!$R$34,'données éco.'!$R70,IF($C$4='données éco.'!$W$34,'données éco.'!$W70,IF($C$4='données éco.'!$AB$34,'données éco.'!$AB70,IF($C$4='données éco.'!$AG$34,'données éco.'!$AG70,IF($C$4='données éco.'!$AL$34,'données éco.'!$AL70,"")))))))</f>
        <v>0</v>
      </c>
    </row>
    <row r="73" spans="2:3" s="428" customFormat="1" ht="20.100000000000001" customHeight="1">
      <c r="B73" s="435" t="str">
        <f>T('données éco.'!B71:D71)</f>
        <v xml:space="preserve">Cotisations professionnelles </v>
      </c>
      <c r="C73" s="748">
        <f>IF($C$4='données éco.'!$H$34,'données éco.'!$H71,IF($C$4='données éco.'!$M$34,'données éco.'!$M71,IF($C$4='données éco.'!$R$34,'données éco.'!$R71,IF($C$4='données éco.'!$W$34,'données éco.'!$W71,IF($C$4='données éco.'!$AB$34,'données éco.'!$AB71,IF($C$4='données éco.'!$AG$34,'données éco.'!$AG71,IF($C$4='données éco.'!$AL$34,'données éco.'!$AL71,"")))))))</f>
        <v>0</v>
      </c>
    </row>
    <row r="74" spans="2:3" s="428" customFormat="1" ht="20.100000000000001" customHeight="1">
      <c r="B74" s="435" t="str">
        <f>T('données éco.'!B72:D72)</f>
        <v>Eau, gaz, EDF</v>
      </c>
      <c r="C74" s="748">
        <f>IF($C$4='données éco.'!$H$34,'données éco.'!$H72,IF($C$4='données éco.'!$M$34,'données éco.'!$M72,IF($C$4='données éco.'!$R$34,'données éco.'!$R72,IF($C$4='données éco.'!$W$34,'données éco.'!$W72,IF($C$4='données éco.'!$AB$34,'données éco.'!$AB72,IF($C$4='données éco.'!$AG$34,'données éco.'!$AG72,IF($C$4='données éco.'!$AL$34,'données éco.'!$AL72,"")))))))</f>
        <v>0</v>
      </c>
    </row>
    <row r="75" spans="2:3" s="428" customFormat="1" ht="20.100000000000001" customHeight="1">
      <c r="B75" s="435" t="str">
        <f>T('données éco.'!B73:D73)</f>
        <v>Entretien des constructions</v>
      </c>
      <c r="C75" s="748">
        <f>IF($C$4='données éco.'!$H$34,'données éco.'!$H73,IF($C$4='données éco.'!$M$34,'données éco.'!$M73,IF($C$4='données éco.'!$R$34,'données éco.'!$R73,IF($C$4='données éco.'!$W$34,'données éco.'!$W73,IF($C$4='données éco.'!$AB$34,'données éco.'!$AB73,IF($C$4='données éco.'!$AG$34,'données éco.'!$AG73,IF($C$4='données éco.'!$AL$34,'données éco.'!$AL73,"")))))))</f>
        <v>0</v>
      </c>
    </row>
    <row r="76" spans="2:3" s="428" customFormat="1" ht="20.100000000000001" customHeight="1">
      <c r="B76" s="435" t="str">
        <f>T('données éco.'!B74:D74)</f>
        <v>Entretien des terrains</v>
      </c>
      <c r="C76" s="748">
        <f>IF($C$4='données éco.'!$H$34,'données éco.'!$H74,IF($C$4='données éco.'!$M$34,'données éco.'!$M74,IF($C$4='données éco.'!$R$34,'données éco.'!$R74,IF($C$4='données éco.'!$W$34,'données éco.'!$W74,IF($C$4='données éco.'!$AB$34,'données éco.'!$AB74,IF($C$4='données éco.'!$AG$34,'données éco.'!$AG74,IF($C$4='données éco.'!$AL$34,'données éco.'!$AL74,"")))))))</f>
        <v>0</v>
      </c>
    </row>
    <row r="77" spans="2:3" s="428" customFormat="1" ht="20.100000000000001" customHeight="1">
      <c r="B77" s="435" t="str">
        <f>T('données éco.'!B75:D75)</f>
        <v>Entretien du matériel non spécifique à un atelier</v>
      </c>
      <c r="C77" s="748">
        <f>IF($C$4='données éco.'!$H$34,'données éco.'!$H75,IF($C$4='données éco.'!$M$34,'données éco.'!$M75,IF($C$4='données éco.'!$R$34,'données éco.'!$R75,IF($C$4='données éco.'!$W$34,'données éco.'!$W75,IF($C$4='données éco.'!$AB$34,'données éco.'!$AB75,IF($C$4='données éco.'!$AG$34,'données éco.'!$AG75,IF($C$4='données éco.'!$AL$34,'données éco.'!$AL75,"")))))))</f>
        <v>0</v>
      </c>
    </row>
    <row r="78" spans="2:3" s="428" customFormat="1" ht="20.100000000000001" customHeight="1">
      <c r="B78" s="435" t="str">
        <f>T('données éco.'!B76:D76)</f>
        <v>Essence Gasoil routier</v>
      </c>
      <c r="C78" s="748">
        <f>IF($C$4='données éco.'!$H$34,'données éco.'!$H76,IF($C$4='données éco.'!$M$34,'données éco.'!$M76,IF($C$4='données éco.'!$R$34,'données éco.'!$R76,IF($C$4='données éco.'!$W$34,'données éco.'!$W76,IF($C$4='données éco.'!$AB$34,'données éco.'!$AB76,IF($C$4='données éco.'!$AG$34,'données éco.'!$AG76,IF($C$4='données éco.'!$AL$34,'données éco.'!$AL76,"")))))))</f>
        <v>0</v>
      </c>
    </row>
    <row r="79" spans="2:3" s="428" customFormat="1" ht="20.100000000000001" customHeight="1">
      <c r="B79" s="435" t="str">
        <f>T('données éco.'!B77:D77)</f>
        <v>Fermage</v>
      </c>
      <c r="C79" s="748">
        <f>IF($C$4='données éco.'!$H$34,'données éco.'!$H77,IF($C$4='données éco.'!$M$34,'données éco.'!$M77,IF($C$4='données éco.'!$R$34,'données éco.'!$R77,IF($C$4='données éco.'!$W$34,'données éco.'!$W77,IF($C$4='données éco.'!$AB$34,'données éco.'!$AB77,IF($C$4='données éco.'!$AG$34,'données éco.'!$AG77,IF($C$4='données éco.'!$AL$34,'données éco.'!$AL77,"")))))))</f>
        <v>0</v>
      </c>
    </row>
    <row r="80" spans="2:3" s="428" customFormat="1" ht="20.100000000000001" customHeight="1">
      <c r="B80" s="435" t="str">
        <f>T('données éco.'!B78:D78)</f>
        <v xml:space="preserve">Formation / documentations </v>
      </c>
      <c r="C80" s="748">
        <f>IF($C$4='données éco.'!$H$34,'données éco.'!$H78,IF($C$4='données éco.'!$M$34,'données éco.'!$M78,IF($C$4='données éco.'!$R$34,'données éco.'!$R78,IF($C$4='données éco.'!$W$34,'données éco.'!$W78,IF($C$4='données éco.'!$AB$34,'données éco.'!$AB78,IF($C$4='données éco.'!$AG$34,'données éco.'!$AG78,IF($C$4='données éco.'!$AL$34,'données éco.'!$AL78,"")))))))</f>
        <v>0</v>
      </c>
    </row>
    <row r="81" spans="2:3" s="428" customFormat="1" ht="20.100000000000001" customHeight="1">
      <c r="B81" s="435" t="str">
        <f>T('données éco.'!B79:D79)</f>
        <v>Frais financiers CT et agios</v>
      </c>
      <c r="C81" s="748">
        <f>IF($C$4='données éco.'!$H$34,'données éco.'!$H79,IF($C$4='données éco.'!$M$34,'données éco.'!$M79,IF($C$4='données éco.'!$R$34,'données éco.'!$R79,IF($C$4='données éco.'!$W$34,'données éco.'!$W79,IF($C$4='données éco.'!$AB$34,'données éco.'!$AB79,IF($C$4='données éco.'!$AG$34,'données éco.'!$AG79,IF($C$4='données éco.'!$AL$34,'données éco.'!$AL79,"")))))))</f>
        <v>0</v>
      </c>
    </row>
    <row r="82" spans="2:3" s="428" customFormat="1" ht="20.100000000000001" customHeight="1">
      <c r="B82" s="435" t="str">
        <f>T('données éco.'!B80:D80)</f>
        <v>Frais bureau papeterie</v>
      </c>
      <c r="C82" s="748">
        <f>IF($C$4='données éco.'!$H$34,'données éco.'!$H80,IF($C$4='données éco.'!$M$34,'données éco.'!$M80,IF($C$4='données éco.'!$R$34,'données éco.'!$R80,IF($C$4='données éco.'!$W$34,'données éco.'!$W80,IF($C$4='données éco.'!$AB$34,'données éco.'!$AB80,IF($C$4='données éco.'!$AG$34,'données éco.'!$AG80,IF($C$4='données éco.'!$AL$34,'données éco.'!$AL80,"")))))))</f>
        <v>0</v>
      </c>
    </row>
    <row r="83" spans="2:3" s="428" customFormat="1" ht="20.100000000000001" customHeight="1">
      <c r="B83" s="435" t="str">
        <f>T('données éco.'!B81:D81)</f>
        <v>Honoraires centre de gestion</v>
      </c>
      <c r="C83" s="748">
        <f>IF($C$4='données éco.'!$H$34,'données éco.'!$H81,IF($C$4='données éco.'!$M$34,'données éco.'!$M81,IF($C$4='données éco.'!$R$34,'données éco.'!$R81,IF($C$4='données éco.'!$W$34,'données éco.'!$W81,IF($C$4='données éco.'!$AB$34,'données éco.'!$AB81,IF($C$4='données éco.'!$AG$34,'données éco.'!$AG81,IF($C$4='données éco.'!$AL$34,'données éco.'!$AL81,"")))))))</f>
        <v>0</v>
      </c>
    </row>
    <row r="84" spans="2:3" s="428" customFormat="1" ht="20.100000000000001" customHeight="1">
      <c r="B84" s="435" t="str">
        <f>T('données éco.'!B84:D84)</f>
        <v xml:space="preserve">location matériel divers </v>
      </c>
      <c r="C84" s="748">
        <f>IF($C$4='données éco.'!$H$34,'données éco.'!$H84,IF($C$4='données éco.'!$M$34,'données éco.'!$M84,IF($C$4='données éco.'!$R$34,'données éco.'!$R84,IF($C$4='données éco.'!$W$34,'données éco.'!$W84,IF($C$4='données éco.'!$AB$34,'données éco.'!$AB84,IF($C$4='données éco.'!$AG$34,'données éco.'!$AG84,IF($C$4='données éco.'!$AL$34,'données éco.'!$AL84,"")))))))</f>
        <v>0</v>
      </c>
    </row>
    <row r="85" spans="2:3" s="428" customFormat="1" ht="20.100000000000001" customHeight="1">
      <c r="B85" s="435" t="str">
        <f>T('données éco.'!B85:D85)</f>
        <v>Marchandise destinés à la revente</v>
      </c>
      <c r="C85" s="748">
        <f>IF($C$4='données éco.'!$H$34,'données éco.'!$H85,IF($C$4='données éco.'!$M$34,'données éco.'!$M85,IF($C$4='données éco.'!$R$34,'données éco.'!$R85,IF($C$4='données éco.'!$W$34,'données éco.'!$W85,IF($C$4='données éco.'!$AB$34,'données éco.'!$AB85,IF($C$4='données éco.'!$AG$34,'données éco.'!$AG85,IF($C$4='données éco.'!$AL$34,'données éco.'!$AL85,"")))))))</f>
        <v>0</v>
      </c>
    </row>
    <row r="86" spans="2:3" s="428" customFormat="1" ht="20.100000000000001" customHeight="1">
      <c r="B86" s="435" t="str">
        <f>T('données éco.'!B87:D87)</f>
        <v>Notaire</v>
      </c>
      <c r="C86" s="748">
        <f>IF($C$4='données éco.'!$H$34,'données éco.'!$H87,IF($C$4='données éco.'!$M$34,'données éco.'!$M87,IF($C$4='données éco.'!$R$34,'données éco.'!$R87,IF($C$4='données éco.'!$W$34,'données éco.'!$W87,IF($C$4='données éco.'!$AB$34,'données éco.'!$AB87,IF($C$4='données éco.'!$AG$34,'données éco.'!$AG87,IF($C$4='données éco.'!$AL$34,'données éco.'!$AL87,"")))))))</f>
        <v>0</v>
      </c>
    </row>
    <row r="87" spans="2:3" s="428" customFormat="1" ht="20.100000000000001" customHeight="1">
      <c r="B87" s="435" t="str">
        <f>T('données éco.'!B88:D88)</f>
        <v>Petit équipement</v>
      </c>
      <c r="C87" s="748">
        <f>IF($C$4='données éco.'!$H$34,'données éco.'!$H88,IF($C$4='données éco.'!$M$34,'données éco.'!$M88,IF($C$4='données éco.'!$R$34,'données éco.'!$R88,IF($C$4='données éco.'!$W$34,'données éco.'!$W88,IF($C$4='données éco.'!$AB$34,'données éco.'!$AB88,IF($C$4='données éco.'!$AG$34,'données éco.'!$AG88,IF($C$4='données éco.'!$AL$34,'données éco.'!$AL88,"")))))))</f>
        <v>0</v>
      </c>
    </row>
    <row r="88" spans="2:3" s="428" customFormat="1" ht="20.100000000000001" customHeight="1">
      <c r="B88" s="435" t="str">
        <f>T('données éco.'!B89:D89)</f>
        <v>Primes d'assurances</v>
      </c>
      <c r="C88" s="748">
        <f>IF($C$4='données éco.'!$H$34,'données éco.'!$H89,IF($C$4='données éco.'!$M$34,'données éco.'!$M89,IF($C$4='données éco.'!$R$34,'données éco.'!$R89,IF($C$4='données éco.'!$W$34,'données éco.'!$W89,IF($C$4='données éco.'!$AB$34,'données éco.'!$AB89,IF($C$4='données éco.'!$AG$34,'données éco.'!$AG89,IF($C$4='données éco.'!$AL$34,'données éco.'!$AL89,"")))))))</f>
        <v>0</v>
      </c>
    </row>
    <row r="89" spans="2:3" s="428" customFormat="1" ht="20.100000000000001" customHeight="1">
      <c r="B89" s="435" t="str">
        <f>T('données éco.'!B90:D90)</f>
        <v>Publicités, transports et déplacements</v>
      </c>
      <c r="C89" s="748">
        <f>IF($C$4='données éco.'!$H$34,'données éco.'!$H90,IF($C$4='données éco.'!$M$34,'données éco.'!$M90,IF($C$4='données éco.'!$R$34,'données éco.'!$R90,IF($C$4='données éco.'!$W$34,'données éco.'!$W90,IF($C$4='données éco.'!$AB$34,'données éco.'!$AB90,IF($C$4='données éco.'!$AG$34,'données éco.'!$AG90,IF($C$4='données éco.'!$AL$34,'données éco.'!$AL90,"")))))))</f>
        <v>0</v>
      </c>
    </row>
    <row r="90" spans="2:3" s="428" customFormat="1" ht="20.100000000000001" customHeight="1">
      <c r="B90" s="435" t="str">
        <f>T('données éco.'!B92:D92)</f>
        <v/>
      </c>
      <c r="C90" s="748">
        <f>IF($C$4='données éco.'!$H$34,'données éco.'!$H92,IF($C$4='données éco.'!$M$34,'données éco.'!$M92,IF($C$4='données éco.'!$R$34,'données éco.'!$R92,IF($C$4='données éco.'!$W$34,'données éco.'!$W92,IF($C$4='données éco.'!$AB$34,'données éco.'!$AB92,IF($C$4='données éco.'!$AG$34,'données éco.'!$AG92,IF($C$4='données éco.'!$AL$34,'données éco.'!$AL92,"")))))))</f>
        <v>0</v>
      </c>
    </row>
    <row r="91" spans="2:3" s="428" customFormat="1" ht="20.100000000000001" customHeight="1">
      <c r="B91" s="435" t="str">
        <f>T('données éco.'!B93:D93)</f>
        <v/>
      </c>
      <c r="C91" s="748">
        <f>IF($C$4='données éco.'!$H$34,'données éco.'!$H93,IF($C$4='données éco.'!$M$34,'données éco.'!$M93,IF($C$4='données éco.'!$R$34,'données éco.'!$R93,IF($C$4='données éco.'!$W$34,'données éco.'!$W93,IF($C$4='données éco.'!$AB$34,'données éco.'!$AB93,IF($C$4='données éco.'!$AG$34,'données éco.'!$AG93,IF($C$4='données éco.'!$AL$34,'données éco.'!$AL93,"")))))))</f>
        <v>0</v>
      </c>
    </row>
    <row r="92" spans="2:3" s="428" customFormat="1" ht="20.100000000000001" customHeight="1">
      <c r="B92" s="435" t="str">
        <f>T('données éco.'!B94:D94)</f>
        <v/>
      </c>
      <c r="C92" s="748">
        <f>IF($C$4='données éco.'!$H$34,'données éco.'!$H94,IF($C$4='données éco.'!$M$34,'données éco.'!$M94,IF($C$4='données éco.'!$R$34,'données éco.'!$R94,IF($C$4='données éco.'!$W$34,'données éco.'!$W94,IF($C$4='données éco.'!$AB$34,'données éco.'!$AB94,IF($C$4='données éco.'!$AG$34,'données éco.'!$AG94,IF($C$4='données éco.'!$AL$34,'données éco.'!$AL94,"")))))))</f>
        <v>0</v>
      </c>
    </row>
    <row r="93" spans="2:3" s="428" customFormat="1" ht="20.100000000000001" customHeight="1" thickBot="1">
      <c r="B93" s="28" t="s">
        <v>207</v>
      </c>
      <c r="C93" s="436">
        <f>SUM(C70:C92)</f>
        <v>0</v>
      </c>
    </row>
    <row r="94" spans="2:3" s="428" customFormat="1" ht="20.100000000000001" customHeight="1" thickBot="1">
      <c r="C94" s="433"/>
    </row>
    <row r="95" spans="2:3" s="428" customFormat="1" ht="20.100000000000001" customHeight="1" thickBot="1">
      <c r="B95" s="30" t="s">
        <v>227</v>
      </c>
      <c r="C95" s="437">
        <f>C68-C93</f>
        <v>88750</v>
      </c>
    </row>
    <row r="96" spans="2:3" s="428" customFormat="1" ht="20.100000000000001" customHeight="1">
      <c r="C96" s="433"/>
    </row>
    <row r="97" spans="2:9" s="428" customFormat="1" ht="20.100000000000001" customHeight="1">
      <c r="B97" s="438" t="str">
        <f>T('données éco.'!B91:D91)</f>
        <v>Salaires et charges salariales permanentes</v>
      </c>
      <c r="C97" s="748">
        <f>IF($C$4='données éco.'!$H$34,'données éco.'!$H91,IF($C$4='données éco.'!$M$34,'données éco.'!$M91,IF($C$4='données éco.'!$R$34,'données éco.'!$R91,IF($C$4='données éco.'!$W$34,'données éco.'!$W91,IF($C$4='données éco.'!$AB$34,'données éco.'!$AB91,IF($C$4='données éco.'!$AG$34,'données éco.'!$AG91,IF($C$4='données éco.'!$AL$34,'données éco.'!$AL91,"")))))))</f>
        <v>0</v>
      </c>
    </row>
    <row r="98" spans="2:9" s="428" customFormat="1" ht="20.100000000000001" customHeight="1">
      <c r="B98" s="438" t="str">
        <f>T('données éco.'!B86:D86)</f>
        <v xml:space="preserve">MSA exploitant </v>
      </c>
      <c r="C98" s="748">
        <f>IF($C$4='données éco.'!$H$34,'données éco.'!$H86,IF($C$4='données éco.'!$M$34,'données éco.'!$M86,IF($C$4='données éco.'!$R$34,'données éco.'!$R86,IF($C$4='données éco.'!$W$34,'données éco.'!$W86,IF($C$4='données éco.'!$AB$34,'données éco.'!$AB86,IF($C$4='données éco.'!$AG$34,'données éco.'!$AG86,IF($C$4='données éco.'!$AL$34,'données éco.'!$AL86,"")))))))</f>
        <v>0</v>
      </c>
    </row>
    <row r="99" spans="2:9" s="428" customFormat="1" ht="20.100000000000001" customHeight="1">
      <c r="B99" s="438" t="str">
        <f>T('données éco.'!B82:D82)</f>
        <v>Impôts et taxes</v>
      </c>
      <c r="C99" s="748">
        <f>IF($C$4='données éco.'!$H$34,'données éco.'!$H82,IF($C$4='données éco.'!$M$34,'données éco.'!$M82,IF($C$4='données éco.'!$R$34,'données éco.'!$R82,IF($C$4='données éco.'!$W$34,'données éco.'!$W82,IF($C$4='données éco.'!$AB$34,'données éco.'!$AB82,IF($C$4='données éco.'!$AG$34,'données éco.'!$AG82,IF($C$4='données éco.'!$AL$34,'données éco.'!AL82,"")))))))</f>
        <v>0</v>
      </c>
    </row>
    <row r="100" spans="2:9" s="428" customFormat="1" ht="20.100000000000001" customHeight="1" thickBot="1">
      <c r="B100" s="439" t="str">
        <f>T('données éco.'!B83:D83)</f>
        <v>Impôts fonciers</v>
      </c>
      <c r="C100" s="748">
        <f>IF($C$4='données éco.'!$H$34,'données éco.'!$H83,IF($C$4='données éco.'!$M$34,'données éco.'!$M83,IF($C$4='données éco.'!$R$34,'données éco.'!$R83,IF($C$4='données éco.'!$W$34,'données éco.'!$W83,IF($C$4='données éco.'!$AB$34,'données éco.'!$AB83,IF($C$4='données éco.'!$AG$34,'données éco.'!$AG83,IF($C$4='données éco.'!$AL$34,'données éco.'!AL83,"")))))))</f>
        <v>0</v>
      </c>
    </row>
    <row r="101" spans="2:9" s="428" customFormat="1" ht="20.100000000000001" customHeight="1" thickBot="1">
      <c r="B101" s="29" t="s">
        <v>207</v>
      </c>
      <c r="C101" s="430">
        <f>SUM(C97:C100)</f>
        <v>0</v>
      </c>
    </row>
    <row r="102" spans="2:9" s="428" customFormat="1" ht="20.100000000000001" customHeight="1" thickBot="1">
      <c r="C102" s="433"/>
    </row>
    <row r="103" spans="2:9" s="428" customFormat="1" ht="20.100000000000001" customHeight="1" thickBot="1">
      <c r="B103" s="29" t="s">
        <v>228</v>
      </c>
      <c r="C103" s="437">
        <f>$C$95-$C$101</f>
        <v>88750</v>
      </c>
      <c r="E103" s="29" t="s">
        <v>228</v>
      </c>
      <c r="F103" s="961"/>
      <c r="G103" s="961"/>
      <c r="H103" s="961"/>
      <c r="I103" s="437">
        <f>$C$95-$C$101</f>
        <v>88750</v>
      </c>
    </row>
    <row r="104" spans="2:9" s="428" customFormat="1" ht="20.100000000000001" customHeight="1" thickBot="1">
      <c r="C104" s="433"/>
    </row>
    <row r="105" spans="2:9" s="428" customFormat="1" ht="20.100000000000001" customHeight="1" thickBot="1">
      <c r="B105" s="440" t="s">
        <v>229</v>
      </c>
      <c r="C105" s="441">
        <f>IF($C$4="","",IF($C$4=Amortissements!C25,Amortissements!G84,IF(C4=Amortissements!C35,Amortissements!H84,IF(C4=Amortissements!C45,Amortissements!I84,IF(C4=Amortissements!C51,Amortissements!J84,IF(C4=Amortissements!C57,Amortissements!K84,IF(C4=Amortissements!C63,Amortissements!L84,IF(C4=Amortissements!C69,Amortissements!M84,IF(C4=Amortissements!C75,Amortissements!N84,"")))))))))</f>
        <v>0</v>
      </c>
    </row>
    <row r="106" spans="2:9" s="428" customFormat="1" ht="20.100000000000001" customHeight="1" thickBot="1">
      <c r="C106" s="433"/>
    </row>
    <row r="107" spans="2:9" s="428" customFormat="1" ht="20.100000000000001" customHeight="1" thickBot="1">
      <c r="B107" s="29" t="s">
        <v>230</v>
      </c>
      <c r="C107" s="437">
        <f>IF($C$4="","",$C$103-$C$105)</f>
        <v>88750</v>
      </c>
      <c r="E107" s="31" t="s">
        <v>231</v>
      </c>
      <c r="F107" s="962"/>
      <c r="G107" s="962"/>
      <c r="H107" s="962"/>
      <c r="I107" s="442">
        <f>IF($C$4="","",IF(C4=Annuités!I6,Annuités!I104,IF(C4=Annuités!L6,Annuités!L104,IF(C4=Annuités!O6,Annuités!O104,IF(C4=Annuités!R6,Annuités!R104,IF(C4=Annuités!U6,Annuités!U104,IF(C4=Annuités!X6,Annuités!X104,IF(C4=Annuités!AA6,Annuités!AA104,""))))))))</f>
        <v>0</v>
      </c>
    </row>
    <row r="108" spans="2:9" s="428" customFormat="1" ht="20.100000000000001" customHeight="1" thickBot="1">
      <c r="C108" s="433"/>
      <c r="E108" s="32" t="s">
        <v>232</v>
      </c>
      <c r="F108" s="963"/>
      <c r="G108" s="963"/>
      <c r="H108" s="963"/>
      <c r="I108" s="792">
        <f>IF($C$4='données éco.'!$H$34,'données éco.'!$H79,IF($C$4='données éco.'!$M$34,'données éco.'!$M79,IF($C$4='données éco.'!$R$34,'données éco.'!$R79,IF($C$4='données éco.'!$W$34,'données éco.'!$W79,IF($C$4='données éco.'!$AB$34,'données éco.'!$AB79,IF($C$4='données éco.'!$AG$34,'données éco.'!$AG79,IF($C$4='données éco.'!$AL$34,'données éco.'!AR79,"")))))))</f>
        <v>0</v>
      </c>
    </row>
    <row r="109" spans="2:9" s="428" customFormat="1" ht="20.100000000000001" customHeight="1" thickBot="1">
      <c r="B109" s="31" t="s">
        <v>233</v>
      </c>
      <c r="C109" s="791">
        <f>IF($C$4="","",IF(C4=Annuités!I6,Annuités!J104,IF(C4=Annuités!L6,Annuités!M104,IF(C4=Annuités!O6,Annuités!P104,IF(C4=Annuités!R6,Annuités!S104,IF(C4=Annuités!U6,Annuités!V104,IF(C4=Annuités!X6,Annuités!Y104,IF(C4=Annuités!AA6,Annuités!AB104,))))))))</f>
        <v>0</v>
      </c>
      <c r="E109" s="33" t="s">
        <v>234</v>
      </c>
      <c r="F109" s="443"/>
      <c r="G109" s="444"/>
      <c r="H109" s="445"/>
      <c r="I109" s="397"/>
    </row>
    <row r="110" spans="2:9" s="428" customFormat="1" ht="20.100000000000001" customHeight="1" thickBot="1">
      <c r="B110" s="32" t="s">
        <v>235</v>
      </c>
      <c r="C110" s="792">
        <f>IF($C$4='données éco.'!$H$34,'données éco.'!$H79,IF($C$4='données éco.'!$M$34,'données éco.'!$M79,IF($C$4='données éco.'!$R$34,'données éco.'!$R79,IF($C$4='données éco.'!$W$34,'données éco.'!$W79,IF($C$4='données éco.'!$AB$34,'données éco.'!$AB79,IF($C$4='données éco.'!$AG$34,'données éco.'!$AG79,IF($C$4='données éco.'!$AL$34,'données éco.'!AL79,"")))))))</f>
        <v>0</v>
      </c>
      <c r="E110" s="28" t="s">
        <v>207</v>
      </c>
      <c r="F110" s="443"/>
      <c r="G110" s="444"/>
      <c r="H110" s="445"/>
      <c r="I110" s="446">
        <f>SUM(I107:I109)</f>
        <v>0</v>
      </c>
    </row>
    <row r="111" spans="2:9" s="428" customFormat="1" ht="20.100000000000001" customHeight="1" thickBot="1">
      <c r="B111" s="32" t="s">
        <v>236</v>
      </c>
      <c r="C111" s="396"/>
    </row>
    <row r="112" spans="2:9" s="428" customFormat="1" ht="20.100000000000001" customHeight="1" thickBot="1">
      <c r="B112" s="29" t="s">
        <v>207</v>
      </c>
      <c r="C112" s="430">
        <f>SUM(C109:C111)</f>
        <v>0</v>
      </c>
    </row>
    <row r="113" spans="2:11" s="428" customFormat="1" ht="20.100000000000001" customHeight="1" thickBot="1">
      <c r="C113" s="433"/>
    </row>
    <row r="114" spans="2:11" s="428" customFormat="1" ht="20.100000000000001" customHeight="1" thickBot="1">
      <c r="B114" s="29" t="s">
        <v>237</v>
      </c>
      <c r="C114" s="437">
        <f>IF(C4="","",$C$107-$C$112)</f>
        <v>88750</v>
      </c>
      <c r="E114" s="29" t="s">
        <v>238</v>
      </c>
      <c r="F114" s="961"/>
      <c r="G114" s="961"/>
      <c r="H114" s="961"/>
      <c r="I114" s="437">
        <f>IF($C$4="","",I103-I110)</f>
        <v>88750</v>
      </c>
    </row>
    <row r="115" spans="2:11" s="428" customFormat="1" ht="20.100000000000001" customHeight="1" thickBot="1">
      <c r="C115" s="433"/>
    </row>
    <row r="116" spans="2:11" s="428" customFormat="1" ht="20.100000000000001" customHeight="1" thickBot="1">
      <c r="B116" s="31" t="s">
        <v>239</v>
      </c>
      <c r="C116" s="398"/>
      <c r="E116" s="31" t="s">
        <v>240</v>
      </c>
      <c r="F116" s="962"/>
      <c r="G116" s="962"/>
      <c r="H116" s="962"/>
      <c r="I116" s="442">
        <f>IF($C$4="","",IF(C4='données éco.'!F253,'données éco.'!E261,IF(C4='données éco.'!H253,'données éco.'!G261,IF(C4='données éco.'!J253,'données éco.'!I261,IF(C4='données éco.'!L253,'données éco.'!K261,IF(C4='données éco.'!N253,'données éco.'!M261,IF(C4='données éco.'!P253,'données éco.'!O261,IF(C4='données éco.'!R253,'données éco.'!Q261,""))))))))</f>
        <v>0</v>
      </c>
    </row>
    <row r="117" spans="2:11" s="428" customFormat="1" ht="20.100000000000001" customHeight="1" thickBot="1">
      <c r="B117" s="32" t="s">
        <v>241</v>
      </c>
      <c r="C117" s="396"/>
      <c r="E117" s="102" t="s">
        <v>242</v>
      </c>
      <c r="F117" s="447"/>
      <c r="G117" s="448"/>
      <c r="H117" s="448"/>
      <c r="I117" s="449"/>
    </row>
    <row r="118" spans="2:11" s="428" customFormat="1" ht="20.100000000000001" customHeight="1" thickBot="1">
      <c r="B118" s="29" t="s">
        <v>207</v>
      </c>
      <c r="C118" s="430">
        <f>SUM(C116:C117)</f>
        <v>0</v>
      </c>
    </row>
    <row r="119" spans="2:11" s="428" customFormat="1" ht="20.100000000000001" customHeight="1" thickBot="1">
      <c r="C119" s="433"/>
    </row>
    <row r="120" spans="2:11" s="428" customFormat="1" ht="20.100000000000001" customHeight="1" thickBot="1">
      <c r="B120" s="29" t="s">
        <v>243</v>
      </c>
      <c r="C120" s="437">
        <f>IF($C$4="","",$C$114-$C$118)</f>
        <v>88750</v>
      </c>
      <c r="E120" s="29" t="s">
        <v>244</v>
      </c>
      <c r="F120" s="961"/>
      <c r="G120" s="961"/>
      <c r="H120" s="961"/>
      <c r="I120" s="437">
        <f>IF($C$4="","",I114-I116)</f>
        <v>88750</v>
      </c>
      <c r="K120" s="807"/>
    </row>
    <row r="121" spans="2:11" ht="20.100000000000001" customHeight="1"/>
  </sheetData>
  <sheetProtection algorithmName="SHA-512" hashValue="TE2Hpj3cvQ9oYTNw/l9Sbqjd3l3sBhp7h18ycyw6TNURXnNKFZTSdDi9Uwm7FxZ3WdDRfoR4iyfdtRWitaS5fQ==" saltValue="TKdsyJatjK8KDy7dPnImYA==" spinCount="100000" sheet="1" selectLockedCells="1"/>
  <mergeCells count="11">
    <mergeCell ref="B2:I2"/>
    <mergeCell ref="B6:C6"/>
    <mergeCell ref="E6:I6"/>
    <mergeCell ref="B7:C7"/>
    <mergeCell ref="E7:I7"/>
    <mergeCell ref="F120:H120"/>
    <mergeCell ref="F103:H103"/>
    <mergeCell ref="F107:H107"/>
    <mergeCell ref="F108:H108"/>
    <mergeCell ref="F114:H114"/>
    <mergeCell ref="F116:H116"/>
  </mergeCells>
  <pageMargins left="0.7" right="0.7" top="0.75" bottom="0.75" header="0.51180555555555496" footer="0.51180555555555496"/>
  <pageSetup paperSize="9" firstPageNumber="0"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36EE-9FDC-485F-A455-6DCFD8939412}">
  <dimension ref="E2:W87"/>
  <sheetViews>
    <sheetView topLeftCell="H1" workbookViewId="0">
      <selection activeCell="N7" sqref="N7"/>
    </sheetView>
  </sheetViews>
  <sheetFormatPr baseColWidth="10" defaultColWidth="11.42578125" defaultRowHeight="15"/>
  <cols>
    <col min="1" max="4" width="0" style="793" hidden="1" customWidth="1"/>
    <col min="5" max="7" width="5.28515625" style="793" hidden="1" customWidth="1"/>
    <col min="8" max="8" width="11.42578125" style="793"/>
    <col min="9" max="12" width="21.7109375" style="793" customWidth="1"/>
    <col min="13" max="13" width="11.5703125" style="793" customWidth="1"/>
    <col min="14" max="14" width="87.42578125" style="793" customWidth="1"/>
    <col min="15" max="23" width="11.42578125" style="793" hidden="1" customWidth="1"/>
    <col min="24" max="16384" width="11.42578125" style="793"/>
  </cols>
  <sheetData>
    <row r="2" spans="9:22" ht="15.75" thickBot="1">
      <c r="O2" s="816" t="s">
        <v>544</v>
      </c>
      <c r="P2" s="816"/>
      <c r="Q2" s="816"/>
      <c r="R2" s="816"/>
      <c r="S2" s="816"/>
      <c r="T2" s="816"/>
      <c r="U2" s="816"/>
      <c r="V2" s="816"/>
    </row>
    <row r="3" spans="9:22" ht="15.75" thickBot="1">
      <c r="Q3" s="811" t="s">
        <v>542</v>
      </c>
      <c r="R3" s="813"/>
      <c r="S3" s="814">
        <v>11.88</v>
      </c>
    </row>
    <row r="4" spans="9:22" ht="24" thickBot="1">
      <c r="I4" s="966" t="s">
        <v>245</v>
      </c>
      <c r="J4" s="967"/>
      <c r="K4" s="967"/>
      <c r="L4" s="968"/>
      <c r="Q4" s="811" t="s">
        <v>543</v>
      </c>
      <c r="R4" s="813"/>
      <c r="S4" s="814">
        <v>47100</v>
      </c>
    </row>
    <row r="5" spans="9:22">
      <c r="I5" s="627" t="s">
        <v>496</v>
      </c>
      <c r="J5" s="627"/>
      <c r="K5" s="627"/>
      <c r="L5" s="726" t="s">
        <v>505</v>
      </c>
    </row>
    <row r="6" spans="9:22" ht="15.75" thickBot="1">
      <c r="I6" s="627"/>
      <c r="J6" s="627"/>
      <c r="K6" s="629"/>
      <c r="L6" s="727"/>
      <c r="O6" s="794" t="s">
        <v>498</v>
      </c>
      <c r="P6" s="795" t="s">
        <v>499</v>
      </c>
      <c r="R6" s="795" t="s">
        <v>261</v>
      </c>
      <c r="S6" s="795" t="s">
        <v>500</v>
      </c>
      <c r="T6" s="818" t="s">
        <v>546</v>
      </c>
      <c r="U6" s="818" t="s">
        <v>106</v>
      </c>
    </row>
    <row r="7" spans="9:22" ht="15.75" thickBot="1">
      <c r="I7" s="630" t="s">
        <v>348</v>
      </c>
      <c r="J7" s="631">
        <v>25433</v>
      </c>
      <c r="K7" s="723" t="s">
        <v>493</v>
      </c>
      <c r="L7" s="724" t="s">
        <v>501</v>
      </c>
      <c r="O7" s="796" t="s">
        <v>501</v>
      </c>
      <c r="P7" s="795" t="s">
        <v>502</v>
      </c>
      <c r="R7" s="795" t="s">
        <v>503</v>
      </c>
      <c r="S7" s="810">
        <v>3669</v>
      </c>
      <c r="T7" s="817">
        <f>S7/$J$13</f>
        <v>7.7898089171974522E-2</v>
      </c>
      <c r="U7" s="817">
        <v>65</v>
      </c>
      <c r="V7" s="793">
        <f>S7/$J$13*U7/100</f>
        <v>5.0633757961783446E-2</v>
      </c>
    </row>
    <row r="8" spans="9:22">
      <c r="I8" s="632" t="s">
        <v>247</v>
      </c>
      <c r="J8" s="633"/>
      <c r="K8" s="628" t="s">
        <v>248</v>
      </c>
      <c r="L8" s="627"/>
      <c r="O8" s="796" t="s">
        <v>494</v>
      </c>
      <c r="P8" s="795" t="s">
        <v>497</v>
      </c>
      <c r="R8" s="795" t="s">
        <v>504</v>
      </c>
      <c r="S8" s="810">
        <v>3104</v>
      </c>
      <c r="T8" s="817">
        <f>S8/$J$13</f>
        <v>6.5902335456475586E-2</v>
      </c>
      <c r="U8" s="817">
        <v>55</v>
      </c>
      <c r="V8" s="793">
        <f t="shared" ref="V8:V11" si="0">S8/$J$13*U8/100</f>
        <v>3.6246284501061571E-2</v>
      </c>
    </row>
    <row r="9" spans="9:22" ht="15.75" thickBot="1">
      <c r="I9" s="634" t="s">
        <v>249</v>
      </c>
      <c r="J9" s="635">
        <v>1</v>
      </c>
      <c r="K9" s="627" t="s">
        <v>250</v>
      </c>
      <c r="L9" s="627"/>
      <c r="P9" s="795" t="s">
        <v>505</v>
      </c>
      <c r="R9" s="795" t="s">
        <v>506</v>
      </c>
      <c r="S9" s="810">
        <v>1976</v>
      </c>
      <c r="T9" s="817">
        <f>S9/$J$13</f>
        <v>4.1953290870488325E-2</v>
      </c>
      <c r="U9" s="817">
        <v>35</v>
      </c>
      <c r="V9" s="793">
        <f t="shared" si="0"/>
        <v>1.4683651804670914E-2</v>
      </c>
    </row>
    <row r="10" spans="9:22" ht="15.75" thickBot="1">
      <c r="I10" s="627"/>
      <c r="J10" s="636"/>
      <c r="K10" s="628"/>
      <c r="L10" s="627"/>
      <c r="R10" s="795" t="s">
        <v>507</v>
      </c>
      <c r="S10" s="810">
        <v>1411</v>
      </c>
      <c r="T10" s="817">
        <f>S10/$J$13</f>
        <v>2.9957537154989385E-2</v>
      </c>
      <c r="U10" s="817">
        <v>25</v>
      </c>
      <c r="V10" s="793">
        <f t="shared" si="0"/>
        <v>7.4893842887473463E-3</v>
      </c>
    </row>
    <row r="11" spans="9:22" ht="15.75" thickBot="1">
      <c r="I11" s="637" t="s">
        <v>251</v>
      </c>
      <c r="J11" s="638">
        <f>S3</f>
        <v>11.88</v>
      </c>
      <c r="K11" s="639" t="s">
        <v>495</v>
      </c>
      <c r="L11" s="627"/>
      <c r="R11" s="795" t="s">
        <v>508</v>
      </c>
      <c r="S11" s="810">
        <v>847</v>
      </c>
      <c r="T11" s="817">
        <f>S11/$J$13</f>
        <v>1.7983014861995755E-2</v>
      </c>
      <c r="U11" s="817">
        <v>15</v>
      </c>
      <c r="V11" s="793">
        <f t="shared" si="0"/>
        <v>2.6974522292993628E-3</v>
      </c>
    </row>
    <row r="12" spans="9:22" ht="15.75" thickBot="1">
      <c r="I12" s="627"/>
      <c r="J12" s="640">
        <v>1</v>
      </c>
      <c r="K12" s="640">
        <v>1.1000000000000001</v>
      </c>
      <c r="L12" s="640">
        <v>1.4</v>
      </c>
      <c r="R12" s="819" t="s">
        <v>548</v>
      </c>
      <c r="S12" s="819"/>
      <c r="T12" s="819"/>
      <c r="U12" s="819"/>
    </row>
    <row r="13" spans="9:22" ht="15.75" thickBot="1">
      <c r="I13" s="637" t="s">
        <v>252</v>
      </c>
      <c r="J13" s="641">
        <f>S4</f>
        <v>47100</v>
      </c>
      <c r="K13" s="725">
        <f>J13+(J13*0.1)</f>
        <v>51810</v>
      </c>
      <c r="L13" s="642">
        <f>J13+(J13*0.4)</f>
        <v>65940</v>
      </c>
      <c r="O13" s="795" t="s">
        <v>509</v>
      </c>
      <c r="P13" s="795"/>
      <c r="R13" s="819" t="s">
        <v>547</v>
      </c>
      <c r="S13" s="819"/>
    </row>
    <row r="14" spans="9:22" ht="15.75" thickBot="1">
      <c r="I14" s="627"/>
      <c r="J14" s="627"/>
      <c r="K14" s="627"/>
      <c r="L14" s="627"/>
      <c r="O14" s="797" t="s">
        <v>510</v>
      </c>
      <c r="P14" s="798">
        <f>J13*0.17/100</f>
        <v>80.070000000000007</v>
      </c>
      <c r="Q14" s="799"/>
    </row>
    <row r="15" spans="9:22">
      <c r="I15" s="643" t="s">
        <v>253</v>
      </c>
      <c r="J15" s="644" t="s">
        <v>254</v>
      </c>
      <c r="K15" s="644" t="s">
        <v>106</v>
      </c>
      <c r="L15" s="645" t="s">
        <v>104</v>
      </c>
      <c r="O15" s="728" t="s">
        <v>511</v>
      </c>
      <c r="P15" s="798">
        <f>J13*0.89/100</f>
        <v>419.19</v>
      </c>
      <c r="Q15" s="799"/>
    </row>
    <row r="16" spans="9:22">
      <c r="I16" s="632" t="s">
        <v>255</v>
      </c>
      <c r="J16" s="646" t="s">
        <v>246</v>
      </c>
      <c r="K16" s="647">
        <f>IF(J7&lt;K13,0%,IF(J7&gt;L13,0.031,(0.031/(0.3*J13)*(J7-(1.1*J13)))))</f>
        <v>0</v>
      </c>
      <c r="L16" s="648">
        <f>J7*K16</f>
        <v>0</v>
      </c>
    </row>
    <row r="17" spans="9:20">
      <c r="I17" s="632" t="s">
        <v>256</v>
      </c>
      <c r="J17" s="649">
        <f>J11*800</f>
        <v>9504</v>
      </c>
      <c r="K17" s="647">
        <v>3.32E-2</v>
      </c>
      <c r="L17" s="648">
        <f>IF(J7&lt;J17,J17*K17,IF(J7&gt;J13,J13*K17,J7*K17))</f>
        <v>844.37559999999996</v>
      </c>
      <c r="P17" s="969" t="s">
        <v>268</v>
      </c>
      <c r="Q17" s="969"/>
      <c r="R17" s="969"/>
      <c r="S17" s="969"/>
    </row>
    <row r="18" spans="9:20">
      <c r="I18" s="632" t="s">
        <v>257</v>
      </c>
      <c r="J18" s="649">
        <f>J11*600</f>
        <v>7128.0000000000009</v>
      </c>
      <c r="K18" s="647">
        <v>0.11550000000000001</v>
      </c>
      <c r="L18" s="648">
        <f>IF(J7&lt;J18,J18*K18,IF(J7&gt;J13,(J13*K18),J7*K18))</f>
        <v>2937.5115000000001</v>
      </c>
      <c r="P18" s="800" t="s">
        <v>280</v>
      </c>
      <c r="Q18" s="800" t="s">
        <v>281</v>
      </c>
      <c r="R18" s="800" t="s">
        <v>282</v>
      </c>
      <c r="S18" s="800" t="s">
        <v>283</v>
      </c>
    </row>
    <row r="19" spans="9:20">
      <c r="I19" s="650" t="s">
        <v>258</v>
      </c>
      <c r="J19" s="649">
        <f>J11*600</f>
        <v>7128.0000000000009</v>
      </c>
      <c r="K19" s="647">
        <v>2.24E-2</v>
      </c>
      <c r="L19" s="648">
        <f>IF(J7&lt;J19,J19*K19,J7*K19)</f>
        <v>569.69920000000002</v>
      </c>
      <c r="P19" s="810">
        <v>528.20000000000005</v>
      </c>
      <c r="Q19" s="810">
        <v>551.04</v>
      </c>
      <c r="R19" s="810">
        <v>515.54999999999995</v>
      </c>
      <c r="S19" s="810">
        <v>560.38</v>
      </c>
      <c r="T19" s="793" t="s">
        <v>512</v>
      </c>
    </row>
    <row r="20" spans="9:20">
      <c r="I20" s="650" t="s">
        <v>259</v>
      </c>
      <c r="J20" s="649">
        <f>IF(L7="OUI",2254,J13*0.115)</f>
        <v>2254</v>
      </c>
      <c r="K20" s="647">
        <v>1.0999999999999999E-2</v>
      </c>
      <c r="L20" s="651">
        <f>IF(J7&gt;J20,J7*K20,J20*K20)</f>
        <v>279.76299999999998</v>
      </c>
      <c r="P20" s="801">
        <f>P19/2</f>
        <v>264.10000000000002</v>
      </c>
      <c r="Q20" s="801">
        <f t="shared" ref="Q20:S20" si="1">Q19/2</f>
        <v>275.52</v>
      </c>
      <c r="R20" s="801">
        <f t="shared" si="1"/>
        <v>257.77499999999998</v>
      </c>
      <c r="S20" s="801">
        <f t="shared" si="1"/>
        <v>280.19</v>
      </c>
      <c r="T20" s="793" t="s">
        <v>513</v>
      </c>
    </row>
    <row r="21" spans="9:20">
      <c r="I21" s="632" t="s">
        <v>260</v>
      </c>
      <c r="J21" s="649"/>
      <c r="K21" s="647">
        <f>IF(J7&gt;K13,0.065,IF(J7&lt;(J13*0.4),0,J7*((0.065-0.015)/(1.1*J13))+0.015))</f>
        <v>3.9544489480795211E-2</v>
      </c>
      <c r="L21" s="648">
        <f>IF(J7&lt;J21,J21*K21,J7*K21)</f>
        <v>1005.7350009650646</v>
      </c>
      <c r="P21" s="801">
        <f>P19*0.3848</f>
        <v>203.25136000000001</v>
      </c>
      <c r="Q21" s="801">
        <f t="shared" ref="Q21:S21" si="2">Q19*0.385</f>
        <v>212.15039999999999</v>
      </c>
      <c r="R21" s="801">
        <f t="shared" si="2"/>
        <v>198.48675</v>
      </c>
      <c r="S21" s="801">
        <f t="shared" si="2"/>
        <v>215.74629999999999</v>
      </c>
      <c r="T21" s="793" t="s">
        <v>514</v>
      </c>
    </row>
    <row r="22" spans="9:20">
      <c r="I22" s="650" t="s">
        <v>261</v>
      </c>
      <c r="J22" s="652"/>
      <c r="K22" s="653">
        <f>IF(J9=1,-0.65,IF(J9=2,-0.55,IF(J9=3,-0.35,IF(J9=4,-0.25,IF(J9=5,-0.15,0)))))</f>
        <v>-0.65</v>
      </c>
      <c r="L22" s="654">
        <f>IF(J7&lt;J13*0.54,(L16+L17+L18+L19+L20+L21)*K22,IF(J9=1,(-T7*J13),IF(J9=2,-(T8*J13),IF(J9=3,-(T9*J13),IF(J9=4,-(T10*J13),IF(J9=5,-(T11*J13),0))))))</f>
        <v>-3664.1047956272919</v>
      </c>
      <c r="P22" s="801">
        <f>P21/2</f>
        <v>101.62568</v>
      </c>
      <c r="Q22" s="801">
        <f t="shared" ref="Q22:S22" si="3">Q21/2</f>
        <v>106.0752</v>
      </c>
      <c r="R22" s="801">
        <f t="shared" si="3"/>
        <v>99.243375</v>
      </c>
      <c r="S22" s="801">
        <f t="shared" si="3"/>
        <v>107.87315</v>
      </c>
      <c r="T22" s="793" t="s">
        <v>515</v>
      </c>
    </row>
    <row r="23" spans="9:20">
      <c r="I23" s="632" t="s">
        <v>262</v>
      </c>
      <c r="J23" s="649">
        <f>J11*1820</f>
        <v>21621.600000000002</v>
      </c>
      <c r="K23" s="647">
        <v>0.04</v>
      </c>
      <c r="L23" s="648">
        <f>IF(J7&lt;J23,J23*K23,J7*K23)</f>
        <v>1017.32</v>
      </c>
    </row>
    <row r="24" spans="9:20">
      <c r="I24" s="632" t="s">
        <v>263</v>
      </c>
      <c r="J24" s="646" t="s">
        <v>527</v>
      </c>
      <c r="K24" s="647"/>
      <c r="L24" s="802"/>
      <c r="P24" s="793" t="s">
        <v>516</v>
      </c>
    </row>
    <row r="25" spans="9:20">
      <c r="I25" s="632" t="s">
        <v>264</v>
      </c>
      <c r="J25" s="646"/>
      <c r="K25" s="647">
        <v>6.1000000000000004E-3</v>
      </c>
      <c r="L25" s="648">
        <f>IF(J7*K25&lt;P14,P14,IF(J7*K25&gt;P15,P15,J7*K25))</f>
        <v>155.1413</v>
      </c>
      <c r="P25" s="793" t="s">
        <v>517</v>
      </c>
    </row>
    <row r="26" spans="9:20">
      <c r="I26" s="632" t="s">
        <v>265</v>
      </c>
      <c r="J26" s="646" t="s">
        <v>266</v>
      </c>
      <c r="K26" s="647">
        <v>9.1999999999999998E-2</v>
      </c>
      <c r="L26" s="648">
        <f>(J7+J8)*K26</f>
        <v>2339.8359999999998</v>
      </c>
      <c r="P26" s="793" t="s">
        <v>518</v>
      </c>
    </row>
    <row r="27" spans="9:20">
      <c r="I27" s="632" t="s">
        <v>267</v>
      </c>
      <c r="J27" s="646" t="str">
        <f>J26</f>
        <v>RP+  cotis</v>
      </c>
      <c r="K27" s="647">
        <v>5.0000000000000001E-3</v>
      </c>
      <c r="L27" s="648">
        <f>(J7+J8)*K27</f>
        <v>127.16500000000001</v>
      </c>
      <c r="P27" s="793" t="s">
        <v>519</v>
      </c>
    </row>
    <row r="28" spans="9:20">
      <c r="I28" s="632" t="s">
        <v>268</v>
      </c>
      <c r="J28" s="646" t="str">
        <f>L5</f>
        <v>POLY</v>
      </c>
      <c r="K28" s="647"/>
      <c r="L28" s="648">
        <f>IF(J28="VITI",P19,IF(J28="SPE",R19,S19))</f>
        <v>560.38</v>
      </c>
      <c r="P28" s="793" t="s">
        <v>520</v>
      </c>
    </row>
    <row r="29" spans="9:20">
      <c r="I29" s="632" t="s">
        <v>269</v>
      </c>
      <c r="J29" s="646" t="s">
        <v>270</v>
      </c>
      <c r="K29" s="647"/>
      <c r="L29" s="648">
        <v>230</v>
      </c>
      <c r="P29" s="793" t="s">
        <v>521</v>
      </c>
    </row>
    <row r="30" spans="9:20">
      <c r="I30" s="632" t="s">
        <v>540</v>
      </c>
      <c r="J30" s="655" t="s">
        <v>537</v>
      </c>
      <c r="K30" s="647"/>
      <c r="L30" s="802">
        <f>S34</f>
        <v>20</v>
      </c>
    </row>
    <row r="31" spans="9:20">
      <c r="I31" s="632" t="s">
        <v>528</v>
      </c>
      <c r="J31" s="656"/>
      <c r="K31" s="657">
        <f>K16+K17+K18+K21+K25+K26+K27+K23+K19+K20</f>
        <v>0.36474448948079513</v>
      </c>
      <c r="L31" s="658"/>
    </row>
    <row r="32" spans="9:20">
      <c r="I32" s="970" t="s">
        <v>271</v>
      </c>
      <c r="J32" s="970"/>
      <c r="K32" s="970"/>
      <c r="L32" s="660">
        <f>SUM(L16:L31)</f>
        <v>6422.8218053377732</v>
      </c>
      <c r="P32" s="815" t="s">
        <v>545</v>
      </c>
    </row>
    <row r="33" spans="9:19" ht="15.75" thickBot="1">
      <c r="I33" s="971" t="s">
        <v>272</v>
      </c>
      <c r="J33" s="971"/>
      <c r="K33" s="971"/>
      <c r="L33" s="648">
        <f>(L25+L24)*0.2</f>
        <v>31.028260000000003</v>
      </c>
    </row>
    <row r="34" spans="9:19" ht="15.75" thickBot="1">
      <c r="I34" s="970" t="s">
        <v>273</v>
      </c>
      <c r="J34" s="970"/>
      <c r="K34" s="970"/>
      <c r="L34" s="660">
        <f>L32+L33</f>
        <v>6453.8500653377732</v>
      </c>
      <c r="P34" s="811" t="s">
        <v>539</v>
      </c>
      <c r="Q34" s="812"/>
      <c r="R34" s="813"/>
      <c r="S34" s="814">
        <v>20</v>
      </c>
    </row>
    <row r="35" spans="9:19" ht="15.75" thickBot="1">
      <c r="I35" s="632"/>
      <c r="J35" s="661"/>
      <c r="K35" s="659"/>
      <c r="L35" s="662"/>
      <c r="P35" s="811" t="s">
        <v>541</v>
      </c>
      <c r="Q35" s="812"/>
      <c r="R35" s="813"/>
      <c r="S35" s="814">
        <v>40</v>
      </c>
    </row>
    <row r="36" spans="9:19" ht="18.75" thickBot="1">
      <c r="I36" s="965" t="s">
        <v>274</v>
      </c>
      <c r="J36" s="965"/>
      <c r="K36" s="965"/>
      <c r="L36" s="965"/>
    </row>
    <row r="37" spans="9:19">
      <c r="I37" s="663" t="s">
        <v>275</v>
      </c>
      <c r="J37" s="661"/>
      <c r="K37" s="659"/>
      <c r="L37" s="662"/>
    </row>
    <row r="38" spans="9:19">
      <c r="I38" s="632" t="s">
        <v>253</v>
      </c>
      <c r="J38" s="664" t="s">
        <v>254</v>
      </c>
      <c r="K38" s="664" t="s">
        <v>106</v>
      </c>
      <c r="L38" s="665" t="s">
        <v>104</v>
      </c>
    </row>
    <row r="39" spans="9:19">
      <c r="I39" s="632" t="s">
        <v>256</v>
      </c>
      <c r="J39" s="666">
        <f>J11*800</f>
        <v>9504</v>
      </c>
      <c r="K39" s="659">
        <f>K17</f>
        <v>3.32E-2</v>
      </c>
      <c r="L39" s="667">
        <f>IF(J7&lt;J17,J17*K39,J7*K39)</f>
        <v>844.37559999999996</v>
      </c>
    </row>
    <row r="40" spans="9:19">
      <c r="I40" s="632" t="s">
        <v>257</v>
      </c>
      <c r="J40" s="666">
        <f>J11*400</f>
        <v>4752</v>
      </c>
      <c r="K40" s="659">
        <f>K18</f>
        <v>0.11550000000000001</v>
      </c>
      <c r="L40" s="667">
        <f>J40*K40</f>
        <v>548.85599999999999</v>
      </c>
    </row>
    <row r="41" spans="9:19">
      <c r="I41" s="632" t="s">
        <v>260</v>
      </c>
      <c r="J41" s="666">
        <f>J11*600</f>
        <v>7128.0000000000009</v>
      </c>
      <c r="K41" s="659">
        <f>K21*2/3</f>
        <v>2.6362992987196809E-2</v>
      </c>
      <c r="L41" s="667">
        <f>IF(L21*2/3&gt;631,631,L21*2/3)</f>
        <v>631</v>
      </c>
    </row>
    <row r="42" spans="9:19">
      <c r="I42" s="632" t="s">
        <v>262</v>
      </c>
      <c r="J42" s="666">
        <f>J11*1200</f>
        <v>14256.000000000002</v>
      </c>
      <c r="K42" s="659">
        <v>0.04</v>
      </c>
      <c r="L42" s="667">
        <f>K42*J42</f>
        <v>570.24000000000012</v>
      </c>
    </row>
    <row r="43" spans="9:19">
      <c r="I43" s="632" t="s">
        <v>264</v>
      </c>
      <c r="J43" s="668"/>
      <c r="K43" s="659"/>
      <c r="L43" s="667">
        <f>P14</f>
        <v>80.070000000000007</v>
      </c>
    </row>
    <row r="44" spans="9:19">
      <c r="I44" s="632" t="s">
        <v>268</v>
      </c>
      <c r="J44" s="668"/>
      <c r="K44" s="659"/>
      <c r="L44" s="667">
        <f>+L60</f>
        <v>215.74629999999999</v>
      </c>
    </row>
    <row r="45" spans="9:19">
      <c r="I45" s="632"/>
      <c r="J45" s="661"/>
      <c r="K45" s="669">
        <f>SUM(K39:K41)</f>
        <v>0.1750629929871968</v>
      </c>
      <c r="L45" s="667"/>
    </row>
    <row r="46" spans="9:19">
      <c r="I46" s="632" t="s">
        <v>276</v>
      </c>
      <c r="J46" s="661"/>
      <c r="K46" s="659"/>
      <c r="L46" s="670">
        <f>SUM(L39:L44)</f>
        <v>2890.2879000000003</v>
      </c>
    </row>
    <row r="47" spans="9:19">
      <c r="I47" s="632" t="s">
        <v>277</v>
      </c>
      <c r="J47" s="661"/>
      <c r="K47" s="659"/>
      <c r="L47" s="667">
        <f>L43*0.196</f>
        <v>15.693720000000003</v>
      </c>
    </row>
    <row r="48" spans="9:19">
      <c r="I48" s="632" t="s">
        <v>278</v>
      </c>
      <c r="J48" s="661"/>
      <c r="K48" s="659"/>
      <c r="L48" s="670">
        <f>L46+L47</f>
        <v>2905.9816200000005</v>
      </c>
    </row>
    <row r="49" spans="9:12" ht="15.75" thickBot="1">
      <c r="I49" s="972" t="s">
        <v>279</v>
      </c>
      <c r="J49" s="972"/>
      <c r="K49" s="972"/>
      <c r="L49" s="671">
        <f>L48/J7</f>
        <v>0.11426027680572487</v>
      </c>
    </row>
    <row r="50" spans="9:12">
      <c r="I50" s="627"/>
      <c r="J50" s="627"/>
      <c r="K50" s="628"/>
      <c r="L50" s="627"/>
    </row>
    <row r="51" spans="9:12" ht="15.75" thickBot="1">
      <c r="I51" s="627"/>
      <c r="J51" s="627"/>
      <c r="K51" s="628"/>
      <c r="L51" s="627"/>
    </row>
    <row r="52" spans="9:12" ht="18.75" thickBot="1">
      <c r="I52" s="965" t="s">
        <v>529</v>
      </c>
      <c r="J52" s="965"/>
      <c r="K52" s="965"/>
      <c r="L52" s="965"/>
    </row>
    <row r="53" spans="9:12" ht="15.75" thickBot="1">
      <c r="I53" s="627"/>
      <c r="J53" s="627"/>
      <c r="K53" s="628"/>
      <c r="L53" s="627"/>
    </row>
    <row r="54" spans="9:12">
      <c r="I54" s="643" t="s">
        <v>253</v>
      </c>
      <c r="J54" s="644" t="s">
        <v>254</v>
      </c>
      <c r="K54" s="644" t="s">
        <v>106</v>
      </c>
      <c r="L54" s="645" t="s">
        <v>104</v>
      </c>
    </row>
    <row r="55" spans="9:12">
      <c r="I55" s="632" t="s">
        <v>256</v>
      </c>
      <c r="J55" s="646">
        <f>J11*800</f>
        <v>9504</v>
      </c>
      <c r="K55" s="647">
        <f>K17</f>
        <v>3.32E-2</v>
      </c>
      <c r="L55" s="648">
        <f>IF(J7&lt;J17,J17*K55,J7*K55)</f>
        <v>844.37559999999996</v>
      </c>
    </row>
    <row r="56" spans="9:12">
      <c r="I56" s="632" t="s">
        <v>257</v>
      </c>
      <c r="J56" s="646">
        <f>J11*400</f>
        <v>4752</v>
      </c>
      <c r="K56" s="647">
        <f>K18</f>
        <v>0.11550000000000001</v>
      </c>
      <c r="L56" s="648">
        <f>J56*K56</f>
        <v>548.85599999999999</v>
      </c>
    </row>
    <row r="57" spans="9:12">
      <c r="I57" s="632" t="s">
        <v>262</v>
      </c>
      <c r="J57" s="646">
        <f>J11*1200</f>
        <v>14256.000000000002</v>
      </c>
      <c r="K57" s="647">
        <v>0.04</v>
      </c>
      <c r="L57" s="648">
        <f>J57*K57</f>
        <v>570.24000000000012</v>
      </c>
    </row>
    <row r="58" spans="9:12">
      <c r="I58" s="632" t="s">
        <v>284</v>
      </c>
      <c r="J58" s="646"/>
      <c r="K58" s="647"/>
      <c r="L58" s="648">
        <f>S35</f>
        <v>40</v>
      </c>
    </row>
    <row r="59" spans="9:12">
      <c r="I59" s="632" t="s">
        <v>264</v>
      </c>
      <c r="J59" s="646">
        <f>J13</f>
        <v>47100</v>
      </c>
      <c r="K59" s="647">
        <v>1.6999999999999999E-3</v>
      </c>
      <c r="L59" s="648">
        <f>J59*K59</f>
        <v>80.069999999999993</v>
      </c>
    </row>
    <row r="60" spans="9:12">
      <c r="I60" s="632" t="s">
        <v>268</v>
      </c>
      <c r="J60" s="646"/>
      <c r="K60" s="647"/>
      <c r="L60" s="648">
        <f>+L28*0.385</f>
        <v>215.74629999999999</v>
      </c>
    </row>
    <row r="61" spans="9:12">
      <c r="I61" s="632"/>
      <c r="J61" s="646"/>
      <c r="K61" s="647">
        <f>SUM(K55:K57)</f>
        <v>0.18870000000000001</v>
      </c>
      <c r="L61" s="648"/>
    </row>
    <row r="62" spans="9:12">
      <c r="I62" s="970" t="s">
        <v>271</v>
      </c>
      <c r="J62" s="970"/>
      <c r="K62" s="970"/>
      <c r="L62" s="672">
        <f>SUM(L55:L60)</f>
        <v>2299.2879000000003</v>
      </c>
    </row>
    <row r="63" spans="9:12">
      <c r="I63" s="632" t="s">
        <v>277</v>
      </c>
      <c r="J63" s="646"/>
      <c r="K63" s="647"/>
      <c r="L63" s="648">
        <f>L59*0.2</f>
        <v>16.013999999999999</v>
      </c>
    </row>
    <row r="64" spans="9:12">
      <c r="I64" s="970" t="s">
        <v>273</v>
      </c>
      <c r="J64" s="970"/>
      <c r="K64" s="970"/>
      <c r="L64" s="672">
        <f>L62+L63</f>
        <v>2315.3019000000004</v>
      </c>
    </row>
    <row r="65" spans="9:12" ht="15.75" thickBot="1">
      <c r="I65" s="634" t="s">
        <v>279</v>
      </c>
      <c r="J65" s="673"/>
      <c r="K65" s="674"/>
      <c r="L65" s="803">
        <f>L64/J7</f>
        <v>9.1035343844611344E-2</v>
      </c>
    </row>
    <row r="66" spans="9:12" ht="15.75" thickBot="1">
      <c r="I66" s="627"/>
      <c r="J66" s="627"/>
      <c r="K66" s="628"/>
      <c r="L66" s="627"/>
    </row>
    <row r="67" spans="9:12" ht="15.75" hidden="1" thickBot="1">
      <c r="I67" s="627"/>
      <c r="J67" s="627"/>
      <c r="K67" s="628"/>
      <c r="L67" s="627"/>
    </row>
    <row r="68" spans="9:12" ht="18.75" hidden="1" thickBot="1">
      <c r="I68" s="965" t="s">
        <v>285</v>
      </c>
      <c r="J68" s="965"/>
      <c r="K68" s="965"/>
      <c r="L68" s="965"/>
    </row>
    <row r="69" spans="9:12" ht="15.75" hidden="1" thickBot="1">
      <c r="I69" s="627"/>
      <c r="J69" s="627"/>
      <c r="K69" s="628"/>
      <c r="L69" s="627"/>
    </row>
    <row r="70" spans="9:12" ht="15.75" hidden="1" thickBot="1">
      <c r="I70" s="627"/>
      <c r="J70" s="627"/>
      <c r="K70" s="628"/>
      <c r="L70" s="627"/>
    </row>
    <row r="71" spans="9:12" ht="15.75" hidden="1" thickBot="1">
      <c r="I71" s="973" t="s">
        <v>286</v>
      </c>
      <c r="J71" s="973"/>
      <c r="K71" s="973"/>
      <c r="L71" s="675">
        <f>IF(L6=$I$6,Q55,IF(L6=$I$8,R55,IF(L6=$I$10,S55,IF(L6=$I$9,R55,IF(L6=$I$7,T55,IF(L6=$I$5,T55,IF(L6=$I$4,T55)))))))</f>
        <v>0</v>
      </c>
    </row>
    <row r="72" spans="9:12" ht="15.75" hidden="1" thickBot="1">
      <c r="I72" s="971" t="s">
        <v>287</v>
      </c>
      <c r="J72" s="971"/>
      <c r="K72" s="971"/>
      <c r="L72" s="676">
        <f>IF(L6=$I$6,Q56,IF(L6=$I$8,R56,IF(L6=$I$10,S56,IF(L6=$I$9,R56,IF(L6=$I$7,T56,IF(L6=$I$5,T56,IF(L6=$I$4,T56)))))))</f>
        <v>0</v>
      </c>
    </row>
    <row r="73" spans="9:12" ht="15.75" hidden="1" thickBot="1">
      <c r="I73" s="971" t="s">
        <v>288</v>
      </c>
      <c r="J73" s="971"/>
      <c r="K73" s="971"/>
      <c r="L73" s="676">
        <f>IF(L6=$I$6,Q57,IF(L6=$I$8,R57,IF(L6=$I$10,S57,IF(L6=$I$9,R57,IF(L6=$I$7,T57,IF(L6=$I$5,T57,IF(L6=$I$4,T57)))))))</f>
        <v>0</v>
      </c>
    </row>
    <row r="74" spans="9:12" ht="15.75" hidden="1" thickBot="1">
      <c r="I74" s="972" t="s">
        <v>289</v>
      </c>
      <c r="J74" s="972"/>
      <c r="K74" s="972"/>
      <c r="L74" s="677">
        <f>IF(L6=$I$6,Q58,IF(L6=$I$8,R58,IF(L6=$I$10,S58,IF(L6=$I$9,R58,IF(L6=$I$7,T58,IF(L6=$I$5,T58,IF(L6=$I$4,T58)))))))</f>
        <v>0</v>
      </c>
    </row>
    <row r="75" spans="9:12" ht="18.75" thickBot="1">
      <c r="I75" s="965" t="s">
        <v>530</v>
      </c>
      <c r="J75" s="965"/>
      <c r="K75" s="965"/>
      <c r="L75" s="965"/>
    </row>
    <row r="76" spans="9:12" ht="15.75" thickBot="1">
      <c r="I76" s="809" t="s">
        <v>538</v>
      </c>
      <c r="J76" s="627"/>
      <c r="K76" s="628"/>
      <c r="L76" s="627"/>
    </row>
    <row r="77" spans="9:12">
      <c r="I77" s="643" t="s">
        <v>253</v>
      </c>
      <c r="J77" s="644" t="s">
        <v>254</v>
      </c>
      <c r="K77" s="644" t="s">
        <v>106</v>
      </c>
      <c r="L77" s="645" t="s">
        <v>104</v>
      </c>
    </row>
    <row r="78" spans="9:12">
      <c r="I78" s="632" t="s">
        <v>531</v>
      </c>
      <c r="J78" s="649">
        <f>J7</f>
        <v>25433</v>
      </c>
      <c r="K78" s="647">
        <v>0.14000000000000001</v>
      </c>
      <c r="L78" s="648">
        <f>J78*K78</f>
        <v>3560.6200000000003</v>
      </c>
    </row>
    <row r="79" spans="9:12">
      <c r="I79" s="632" t="s">
        <v>268</v>
      </c>
      <c r="J79" s="646" t="s">
        <v>270</v>
      </c>
      <c r="K79" s="647"/>
      <c r="L79" s="648">
        <v>72.95</v>
      </c>
    </row>
    <row r="80" spans="9:12">
      <c r="I80" s="632" t="s">
        <v>264</v>
      </c>
      <c r="J80" s="646" t="s">
        <v>270</v>
      </c>
      <c r="K80" s="647"/>
      <c r="L80" s="648">
        <f>P14</f>
        <v>80.070000000000007</v>
      </c>
    </row>
    <row r="81" spans="9:12">
      <c r="I81" s="632" t="s">
        <v>265</v>
      </c>
      <c r="J81" s="646" t="s">
        <v>266</v>
      </c>
      <c r="K81" s="647">
        <v>9.1999999999999998E-2</v>
      </c>
      <c r="L81" s="648">
        <f>(J7+J8)*K81</f>
        <v>2339.8359999999998</v>
      </c>
    </row>
    <row r="82" spans="9:12">
      <c r="I82" s="632" t="s">
        <v>267</v>
      </c>
      <c r="J82" s="646" t="s">
        <v>266</v>
      </c>
      <c r="K82" s="647">
        <v>5.0000000000000001E-3</v>
      </c>
      <c r="L82" s="648">
        <f>(J7+J8)*K82</f>
        <v>127.16500000000001</v>
      </c>
    </row>
    <row r="83" spans="9:12">
      <c r="I83" s="632" t="s">
        <v>540</v>
      </c>
      <c r="J83" s="655" t="s">
        <v>536</v>
      </c>
      <c r="K83" s="647"/>
      <c r="L83" s="802">
        <f>S34</f>
        <v>20</v>
      </c>
    </row>
    <row r="84" spans="9:12">
      <c r="I84" s="970" t="s">
        <v>271</v>
      </c>
      <c r="J84" s="970"/>
      <c r="K84" s="970"/>
      <c r="L84" s="672">
        <f>SUM(L78:L83)</f>
        <v>6200.6410000000005</v>
      </c>
    </row>
    <row r="85" spans="9:12">
      <c r="I85" s="632" t="s">
        <v>277</v>
      </c>
      <c r="J85" s="646"/>
      <c r="K85" s="647"/>
      <c r="L85" s="648">
        <f>L80*0.2</f>
        <v>16.014000000000003</v>
      </c>
    </row>
    <row r="86" spans="9:12">
      <c r="I86" s="970" t="s">
        <v>273</v>
      </c>
      <c r="J86" s="970"/>
      <c r="K86" s="970"/>
      <c r="L86" s="672">
        <f>L84+L85</f>
        <v>6216.6550000000007</v>
      </c>
    </row>
    <row r="87" spans="9:12" ht="15.75" thickBot="1">
      <c r="I87" s="634" t="s">
        <v>279</v>
      </c>
      <c r="J87" s="673"/>
      <c r="K87" s="674"/>
      <c r="L87" s="803">
        <f>L86/J78</f>
        <v>0.24443262690205642</v>
      </c>
    </row>
  </sheetData>
  <sheetProtection algorithmName="SHA-512" hashValue="gRZFR1ANTCovKVU00Arpd8CoZYC4ghNEVS5ymUz3nWCZkzlWhtcOp8KlssmXLsSVaCCormnfTBd0CpNGGy7w+A==" saltValue="UOueJJmmbTjOQkvQXb60PA==" spinCount="100000" sheet="1" objects="1" scenarios="1"/>
  <mergeCells count="18">
    <mergeCell ref="I86:K86"/>
    <mergeCell ref="I49:K49"/>
    <mergeCell ref="I52:L52"/>
    <mergeCell ref="I62:K62"/>
    <mergeCell ref="I64:K64"/>
    <mergeCell ref="I68:L68"/>
    <mergeCell ref="I71:K71"/>
    <mergeCell ref="I72:K72"/>
    <mergeCell ref="I73:K73"/>
    <mergeCell ref="I74:K74"/>
    <mergeCell ref="I75:L75"/>
    <mergeCell ref="I84:K84"/>
    <mergeCell ref="I36:L36"/>
    <mergeCell ref="I4:L4"/>
    <mergeCell ref="P17:S17"/>
    <mergeCell ref="I32:K32"/>
    <mergeCell ref="I33:K33"/>
    <mergeCell ref="I34:K34"/>
  </mergeCells>
  <dataValidations count="3">
    <dataValidation type="list" allowBlank="1" showInputMessage="1" showErrorMessage="1" sqref="L5" xr:uid="{B8B98DAB-C2C6-490C-A0D0-BB123F98FE08}">
      <formula1>$P$7:$P$9</formula1>
    </dataValidation>
    <dataValidation type="list" allowBlank="1" showInputMessage="1" showErrorMessage="1" sqref="O7:O8 L7" xr:uid="{3F9D49D9-2414-4268-8416-4EBC364243EE}">
      <formula1>$O$7:$O$8</formula1>
    </dataValidation>
    <dataValidation type="list" allowBlank="1" showInputMessage="1" showErrorMessage="1" sqref="L6" xr:uid="{E3867DF4-C277-4443-9E09-CBC1EC0270E8}">
      <formula1>$I$4:$I$10</formula1>
      <formula2>0</formula2>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7"/>
  <dimension ref="A1:AMH107"/>
  <sheetViews>
    <sheetView showGridLines="0" topLeftCell="A82" zoomScale="70" zoomScaleNormal="70" workbookViewId="0">
      <selection activeCell="R29" sqref="R29"/>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11.5703125" style="386"/>
  </cols>
  <sheetData>
    <row r="1" spans="2:1022" ht="13.5" thickBot="1"/>
    <row r="2" spans="2:1022" ht="24" thickBot="1">
      <c r="D2" s="999" t="s">
        <v>290</v>
      </c>
      <c r="E2" s="1000"/>
      <c r="F2" s="1000"/>
      <c r="G2" s="1001"/>
      <c r="AMB2"/>
      <c r="AMC2"/>
      <c r="AMD2"/>
      <c r="AME2"/>
      <c r="AMF2"/>
      <c r="AMG2"/>
      <c r="AMH2"/>
    </row>
    <row r="6" spans="2:1022" ht="14.25">
      <c r="D6" s="34" t="s">
        <v>291</v>
      </c>
      <c r="E6" s="1002"/>
      <c r="F6" s="1003"/>
      <c r="G6" s="1003"/>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85" t="s">
        <v>297</v>
      </c>
      <c r="D11" s="1004" t="s">
        <v>202</v>
      </c>
      <c r="E11" s="1004"/>
      <c r="F11" s="1004"/>
      <c r="G11" s="1004"/>
    </row>
    <row r="12" spans="2:1022" ht="15.75" thickBot="1">
      <c r="B12" s="985"/>
      <c r="D12" s="909" t="s">
        <v>32</v>
      </c>
      <c r="E12" s="909"/>
      <c r="F12" s="403"/>
      <c r="G12" s="103" t="str">
        <f>IF($E$7="","",F12/$E$7)</f>
        <v/>
      </c>
    </row>
    <row r="13" spans="2:1022" ht="15.75" thickBot="1">
      <c r="B13" s="985"/>
      <c r="D13" s="909" t="s">
        <v>33</v>
      </c>
      <c r="E13" s="909"/>
      <c r="F13" s="403"/>
      <c r="G13" s="103" t="str">
        <f t="shared" ref="G13:G40" si="0">IF($E$7="","",F13/$E$7)</f>
        <v/>
      </c>
    </row>
    <row r="14" spans="2:1022" ht="15.75" thickBot="1">
      <c r="B14" s="985"/>
      <c r="D14" s="909" t="s">
        <v>34</v>
      </c>
      <c r="E14" s="909"/>
      <c r="F14" s="403"/>
      <c r="G14" s="103" t="str">
        <f t="shared" si="0"/>
        <v/>
      </c>
    </row>
    <row r="15" spans="2:1022" ht="15.75" thickBot="1">
      <c r="B15" s="985"/>
      <c r="D15" s="909" t="s">
        <v>35</v>
      </c>
      <c r="E15" s="909"/>
      <c r="F15" s="403"/>
      <c r="G15" s="103" t="str">
        <f t="shared" si="0"/>
        <v/>
      </c>
    </row>
    <row r="16" spans="2:1022" ht="15.75" thickBot="1">
      <c r="B16" s="985"/>
      <c r="D16" s="909" t="s">
        <v>35</v>
      </c>
      <c r="E16" s="909"/>
      <c r="F16" s="403"/>
      <c r="G16" s="103" t="str">
        <f t="shared" si="0"/>
        <v/>
      </c>
    </row>
    <row r="17" spans="2:7" ht="15.75" thickBot="1">
      <c r="B17" s="985"/>
      <c r="D17" s="909" t="s">
        <v>36</v>
      </c>
      <c r="E17" s="909"/>
      <c r="F17" s="403"/>
      <c r="G17" s="103" t="str">
        <f t="shared" si="0"/>
        <v/>
      </c>
    </row>
    <row r="18" spans="2:7" ht="15.75" thickBot="1">
      <c r="B18" s="985"/>
      <c r="D18" s="909" t="s">
        <v>37</v>
      </c>
      <c r="E18" s="909"/>
      <c r="F18" s="403"/>
      <c r="G18" s="103" t="str">
        <f t="shared" si="0"/>
        <v/>
      </c>
    </row>
    <row r="19" spans="2:7" ht="15.75" thickBot="1">
      <c r="B19" s="985"/>
      <c r="D19" s="909" t="s">
        <v>38</v>
      </c>
      <c r="E19" s="909"/>
      <c r="F19" s="403"/>
      <c r="G19" s="103" t="str">
        <f t="shared" si="0"/>
        <v/>
      </c>
    </row>
    <row r="20" spans="2:7" ht="15.75" thickBot="1">
      <c r="B20" s="985"/>
      <c r="D20" s="909" t="s">
        <v>39</v>
      </c>
      <c r="E20" s="909"/>
      <c r="F20" s="403"/>
      <c r="G20" s="103" t="str">
        <f t="shared" si="0"/>
        <v/>
      </c>
    </row>
    <row r="21" spans="2:7" ht="15.75" thickBot="1">
      <c r="B21" s="985"/>
      <c r="D21" s="909" t="s">
        <v>40</v>
      </c>
      <c r="E21" s="909"/>
      <c r="F21" s="403"/>
      <c r="G21" s="103" t="str">
        <f t="shared" si="0"/>
        <v/>
      </c>
    </row>
    <row r="22" spans="2:7" ht="15.75" thickBot="1">
      <c r="B22" s="985"/>
      <c r="D22" s="909" t="s">
        <v>41</v>
      </c>
      <c r="E22" s="909"/>
      <c r="F22" s="403"/>
      <c r="G22" s="103" t="str">
        <f t="shared" si="0"/>
        <v/>
      </c>
    </row>
    <row r="23" spans="2:7" ht="15.75" thickBot="1">
      <c r="B23" s="985"/>
      <c r="D23" s="909" t="s">
        <v>42</v>
      </c>
      <c r="E23" s="909"/>
      <c r="F23" s="403"/>
      <c r="G23" s="103" t="str">
        <f t="shared" si="0"/>
        <v/>
      </c>
    </row>
    <row r="24" spans="2:7" ht="15.75" thickBot="1">
      <c r="B24" s="985"/>
      <c r="D24" s="909" t="s">
        <v>43</v>
      </c>
      <c r="E24" s="909"/>
      <c r="F24" s="403"/>
      <c r="G24" s="103" t="str">
        <f t="shared" si="0"/>
        <v/>
      </c>
    </row>
    <row r="25" spans="2:7" ht="15.75" thickBot="1">
      <c r="B25" s="985"/>
      <c r="D25" s="909" t="s">
        <v>44</v>
      </c>
      <c r="E25" s="909"/>
      <c r="F25" s="403"/>
      <c r="G25" s="103" t="str">
        <f t="shared" si="0"/>
        <v/>
      </c>
    </row>
    <row r="26" spans="2:7" ht="15.75" thickBot="1">
      <c r="B26" s="985"/>
      <c r="D26" s="909" t="s">
        <v>45</v>
      </c>
      <c r="E26" s="909"/>
      <c r="F26" s="403"/>
      <c r="G26" s="103" t="str">
        <f t="shared" si="0"/>
        <v/>
      </c>
    </row>
    <row r="27" spans="2:7" ht="15.75" thickBot="1">
      <c r="B27" s="985"/>
      <c r="D27" s="909" t="s">
        <v>46</v>
      </c>
      <c r="E27" s="909"/>
      <c r="F27" s="403"/>
      <c r="G27" s="103" t="str">
        <f t="shared" si="0"/>
        <v/>
      </c>
    </row>
    <row r="28" spans="2:7" ht="15.75" thickBot="1">
      <c r="B28" s="985"/>
      <c r="D28" s="909" t="s">
        <v>225</v>
      </c>
      <c r="E28" s="909"/>
      <c r="F28" s="403"/>
      <c r="G28" s="103" t="str">
        <f t="shared" si="0"/>
        <v/>
      </c>
    </row>
    <row r="29" spans="2:7" ht="15.75" thickBot="1">
      <c r="B29" s="985"/>
      <c r="D29" s="909" t="s">
        <v>48</v>
      </c>
      <c r="E29" s="909"/>
      <c r="F29" s="403"/>
      <c r="G29" s="103" t="str">
        <f t="shared" si="0"/>
        <v/>
      </c>
    </row>
    <row r="30" spans="2:7" ht="15.75" thickBot="1">
      <c r="B30" s="985"/>
      <c r="D30" s="892"/>
      <c r="E30" s="892"/>
      <c r="F30" s="403"/>
      <c r="G30" s="103" t="str">
        <f t="shared" si="0"/>
        <v/>
      </c>
    </row>
    <row r="31" spans="2:7" ht="15.75" thickBot="1">
      <c r="B31" s="985"/>
      <c r="D31" s="931"/>
      <c r="E31" s="933"/>
      <c r="F31" s="403"/>
      <c r="G31" s="103" t="str">
        <f t="shared" si="0"/>
        <v/>
      </c>
    </row>
    <row r="32" spans="2:7" ht="15.75" thickBot="1">
      <c r="B32" s="985"/>
      <c r="D32" s="931"/>
      <c r="E32" s="933"/>
      <c r="F32" s="403"/>
      <c r="G32" s="103" t="str">
        <f t="shared" si="0"/>
        <v/>
      </c>
    </row>
    <row r="33" spans="2:7" ht="15.75" thickBot="1">
      <c r="B33" s="985"/>
      <c r="D33" s="931"/>
      <c r="E33" s="933"/>
      <c r="F33" s="403"/>
      <c r="G33" s="103" t="str">
        <f t="shared" si="0"/>
        <v/>
      </c>
    </row>
    <row r="34" spans="2:7" ht="15.75" thickBot="1">
      <c r="B34" s="985"/>
      <c r="D34" s="931"/>
      <c r="E34" s="933"/>
      <c r="F34" s="403"/>
      <c r="G34" s="103" t="str">
        <f t="shared" si="0"/>
        <v/>
      </c>
    </row>
    <row r="35" spans="2:7" ht="15.75" thickBot="1">
      <c r="B35" s="985"/>
      <c r="D35" s="931"/>
      <c r="E35" s="933"/>
      <c r="F35" s="403"/>
      <c r="G35" s="103" t="str">
        <f t="shared" si="0"/>
        <v/>
      </c>
    </row>
    <row r="36" spans="2:7" ht="15.75" thickBot="1">
      <c r="B36" s="985"/>
      <c r="D36" s="931"/>
      <c r="E36" s="933"/>
      <c r="F36" s="403"/>
      <c r="G36" s="103" t="str">
        <f t="shared" si="0"/>
        <v/>
      </c>
    </row>
    <row r="37" spans="2:7" ht="15.75" thickBot="1">
      <c r="B37" s="985"/>
      <c r="D37" s="892"/>
      <c r="E37" s="892"/>
      <c r="F37" s="403"/>
      <c r="G37" s="103" t="str">
        <f t="shared" si="0"/>
        <v/>
      </c>
    </row>
    <row r="38" spans="2:7" ht="15.75" thickBot="1">
      <c r="B38" s="985"/>
      <c r="D38" s="892"/>
      <c r="E38" s="892"/>
      <c r="F38" s="403"/>
      <c r="G38" s="103" t="str">
        <f t="shared" si="0"/>
        <v/>
      </c>
    </row>
    <row r="39" spans="2:7" ht="15.75" thickBot="1">
      <c r="B39" s="985"/>
      <c r="D39" s="892"/>
      <c r="E39" s="892"/>
      <c r="F39" s="403"/>
      <c r="G39" s="103" t="str">
        <f t="shared" si="0"/>
        <v/>
      </c>
    </row>
    <row r="40" spans="2:7" ht="15.75" thickBot="1">
      <c r="B40" s="985"/>
      <c r="D40" s="892"/>
      <c r="E40" s="892"/>
      <c r="F40" s="403"/>
      <c r="G40" s="103" t="str">
        <f t="shared" si="0"/>
        <v/>
      </c>
    </row>
    <row r="41" spans="2:7" ht="15.6" customHeight="1" thickBot="1">
      <c r="B41" s="985"/>
      <c r="D41" s="993" t="s">
        <v>298</v>
      </c>
      <c r="E41" s="993"/>
      <c r="F41" s="45">
        <f>SUM(F12:F40)</f>
        <v>0</v>
      </c>
      <c r="G41" s="46" t="str">
        <f>IF($E$7="","",F41/E7)</f>
        <v/>
      </c>
    </row>
    <row r="42" spans="2:7" ht="18.75" thickBot="1">
      <c r="B42" s="985"/>
      <c r="D42" s="997"/>
      <c r="E42" s="997"/>
      <c r="F42" s="997"/>
      <c r="G42" s="997"/>
    </row>
    <row r="43" spans="2:7" ht="15" customHeight="1" thickBot="1">
      <c r="B43" s="985"/>
      <c r="D43" s="998" t="s">
        <v>299</v>
      </c>
      <c r="E43" s="998"/>
      <c r="F43" s="998"/>
      <c r="G43" s="998"/>
    </row>
    <row r="44" spans="2:7" ht="15.75" thickBot="1">
      <c r="B44" s="985"/>
      <c r="D44" s="909" t="s">
        <v>49</v>
      </c>
      <c r="E44" s="909"/>
      <c r="F44" s="403"/>
      <c r="G44" s="103" t="str">
        <f>IF($E$7="","",F44/$E$7)</f>
        <v/>
      </c>
    </row>
    <row r="45" spans="2:7" ht="15.75" thickBot="1">
      <c r="B45" s="985"/>
      <c r="D45" s="909" t="s">
        <v>50</v>
      </c>
      <c r="E45" s="909"/>
      <c r="F45" s="403"/>
      <c r="G45" s="103" t="str">
        <f t="shared" ref="G45:G70" si="1">IF($E$7="","",F45/$E$7)</f>
        <v/>
      </c>
    </row>
    <row r="46" spans="2:7" ht="15.75" thickBot="1">
      <c r="B46" s="985"/>
      <c r="D46" s="995" t="s">
        <v>337</v>
      </c>
      <c r="E46" s="996"/>
      <c r="F46" s="403"/>
      <c r="G46" s="103"/>
    </row>
    <row r="47" spans="2:7" ht="15.75" thickBot="1">
      <c r="B47" s="985"/>
      <c r="D47" s="909" t="s">
        <v>51</v>
      </c>
      <c r="E47" s="909"/>
      <c r="F47" s="403"/>
      <c r="G47" s="103" t="str">
        <f t="shared" si="1"/>
        <v/>
      </c>
    </row>
    <row r="48" spans="2:7" ht="15.75" thickBot="1">
      <c r="B48" s="985"/>
      <c r="D48" s="909" t="s">
        <v>52</v>
      </c>
      <c r="E48" s="909"/>
      <c r="F48" s="403"/>
      <c r="G48" s="103" t="str">
        <f t="shared" si="1"/>
        <v/>
      </c>
    </row>
    <row r="49" spans="2:7" ht="15.75" thickBot="1">
      <c r="B49" s="985"/>
      <c r="D49" s="909" t="s">
        <v>53</v>
      </c>
      <c r="E49" s="909"/>
      <c r="F49" s="403"/>
      <c r="G49" s="103" t="str">
        <f t="shared" si="1"/>
        <v/>
      </c>
    </row>
    <row r="50" spans="2:7" ht="15.75" thickBot="1">
      <c r="B50" s="985"/>
      <c r="D50" s="909" t="s">
        <v>54</v>
      </c>
      <c r="E50" s="909"/>
      <c r="F50" s="403"/>
      <c r="G50" s="103" t="str">
        <f t="shared" si="1"/>
        <v/>
      </c>
    </row>
    <row r="51" spans="2:7" ht="15.75" thickBot="1">
      <c r="B51" s="985"/>
      <c r="D51" s="909" t="s">
        <v>56</v>
      </c>
      <c r="E51" s="909"/>
      <c r="F51" s="403"/>
      <c r="G51" s="103" t="str">
        <f t="shared" si="1"/>
        <v/>
      </c>
    </row>
    <row r="52" spans="2:7" ht="15.75" thickBot="1">
      <c r="B52" s="985"/>
      <c r="D52" s="909" t="s">
        <v>57</v>
      </c>
      <c r="E52" s="909"/>
      <c r="F52" s="403"/>
      <c r="G52" s="103" t="str">
        <f t="shared" si="1"/>
        <v/>
      </c>
    </row>
    <row r="53" spans="2:7" ht="15.75" thickBot="1">
      <c r="B53" s="985"/>
      <c r="D53" s="909" t="s">
        <v>58</v>
      </c>
      <c r="E53" s="909"/>
      <c r="F53" s="403"/>
      <c r="G53" s="103" t="str">
        <f t="shared" si="1"/>
        <v/>
      </c>
    </row>
    <row r="54" spans="2:7" ht="15.75" thickBot="1">
      <c r="B54" s="985"/>
      <c r="D54" s="909" t="s">
        <v>59</v>
      </c>
      <c r="E54" s="909"/>
      <c r="F54" s="403"/>
      <c r="G54" s="103" t="str">
        <f t="shared" si="1"/>
        <v/>
      </c>
    </row>
    <row r="55" spans="2:7" ht="15.75" thickBot="1">
      <c r="B55" s="985"/>
      <c r="D55" s="909" t="s">
        <v>60</v>
      </c>
      <c r="E55" s="909"/>
      <c r="F55" s="403"/>
      <c r="G55" s="103" t="str">
        <f t="shared" si="1"/>
        <v/>
      </c>
    </row>
    <row r="56" spans="2:7" ht="15.75" thickBot="1">
      <c r="B56" s="985"/>
      <c r="D56" s="909" t="s">
        <v>61</v>
      </c>
      <c r="E56" s="909"/>
      <c r="F56" s="403"/>
      <c r="G56" s="103" t="str">
        <f t="shared" si="1"/>
        <v/>
      </c>
    </row>
    <row r="57" spans="2:7" ht="15.75" thickBot="1">
      <c r="B57" s="985"/>
      <c r="D57" s="909" t="s">
        <v>62</v>
      </c>
      <c r="E57" s="909"/>
      <c r="F57" s="403"/>
      <c r="G57" s="103" t="str">
        <f t="shared" si="1"/>
        <v/>
      </c>
    </row>
    <row r="58" spans="2:7" ht="15.75" thickBot="1">
      <c r="B58" s="985"/>
      <c r="D58" s="909" t="s">
        <v>63</v>
      </c>
      <c r="E58" s="909"/>
      <c r="F58" s="403"/>
      <c r="G58" s="103" t="str">
        <f t="shared" si="1"/>
        <v/>
      </c>
    </row>
    <row r="59" spans="2:7" ht="15.75" thickBot="1">
      <c r="B59" s="985"/>
      <c r="D59" s="909" t="s">
        <v>64</v>
      </c>
      <c r="E59" s="909"/>
      <c r="F59" s="403"/>
      <c r="G59" s="103" t="str">
        <f t="shared" si="1"/>
        <v/>
      </c>
    </row>
    <row r="60" spans="2:7" ht="15.75" thickBot="1">
      <c r="B60" s="985"/>
      <c r="D60" s="909" t="s">
        <v>65</v>
      </c>
      <c r="E60" s="909"/>
      <c r="F60" s="403"/>
      <c r="G60" s="103" t="str">
        <f t="shared" si="1"/>
        <v/>
      </c>
    </row>
    <row r="61" spans="2:7" ht="15.75" thickBot="1">
      <c r="B61" s="985"/>
      <c r="D61" s="909" t="s">
        <v>66</v>
      </c>
      <c r="E61" s="909"/>
      <c r="F61" s="403"/>
      <c r="G61" s="103" t="str">
        <f t="shared" si="1"/>
        <v/>
      </c>
    </row>
    <row r="62" spans="2:7" ht="15.75" thickBot="1">
      <c r="B62" s="985"/>
      <c r="D62" s="909" t="s">
        <v>67</v>
      </c>
      <c r="E62" s="909"/>
      <c r="F62" s="403"/>
      <c r="G62" s="103" t="str">
        <f t="shared" si="1"/>
        <v/>
      </c>
    </row>
    <row r="63" spans="2:7" ht="15.75" thickBot="1">
      <c r="B63" s="985"/>
      <c r="D63" s="909" t="s">
        <v>68</v>
      </c>
      <c r="E63" s="909"/>
      <c r="F63" s="403"/>
      <c r="G63" s="103" t="str">
        <f t="shared" si="1"/>
        <v/>
      </c>
    </row>
    <row r="64" spans="2:7" ht="15.75" thickBot="1">
      <c r="B64" s="985"/>
      <c r="D64" s="909" t="s">
        <v>69</v>
      </c>
      <c r="E64" s="909"/>
      <c r="F64" s="403"/>
      <c r="G64" s="103" t="str">
        <f t="shared" si="1"/>
        <v/>
      </c>
    </row>
    <row r="65" spans="2:7" ht="15.75" thickBot="1">
      <c r="B65" s="985"/>
      <c r="D65" s="909" t="s">
        <v>70</v>
      </c>
      <c r="E65" s="909"/>
      <c r="F65" s="403"/>
      <c r="G65" s="103" t="str">
        <f t="shared" si="1"/>
        <v/>
      </c>
    </row>
    <row r="66" spans="2:7" ht="15.75" thickBot="1">
      <c r="B66" s="985"/>
      <c r="D66" s="909"/>
      <c r="E66" s="909"/>
      <c r="F66" s="403"/>
      <c r="G66" s="103" t="str">
        <f t="shared" si="1"/>
        <v/>
      </c>
    </row>
    <row r="67" spans="2:7" ht="15.75" thickBot="1">
      <c r="B67" s="985"/>
      <c r="D67" s="931"/>
      <c r="E67" s="933"/>
      <c r="F67" s="403"/>
      <c r="G67" s="103" t="str">
        <f t="shared" si="1"/>
        <v/>
      </c>
    </row>
    <row r="68" spans="2:7" ht="15.75" thickBot="1">
      <c r="B68" s="985"/>
      <c r="D68" s="931"/>
      <c r="E68" s="933"/>
      <c r="F68" s="403"/>
      <c r="G68" s="103" t="str">
        <f t="shared" si="1"/>
        <v/>
      </c>
    </row>
    <row r="69" spans="2:7" ht="15.75" thickBot="1">
      <c r="B69" s="985"/>
      <c r="D69" s="931"/>
      <c r="E69" s="933"/>
      <c r="F69" s="403"/>
      <c r="G69" s="103" t="str">
        <f t="shared" si="1"/>
        <v/>
      </c>
    </row>
    <row r="70" spans="2:7" ht="15.75" thickBot="1">
      <c r="B70" s="985"/>
      <c r="D70" s="892"/>
      <c r="E70" s="892"/>
      <c r="F70" s="403"/>
      <c r="G70" s="103" t="str">
        <f t="shared" si="1"/>
        <v/>
      </c>
    </row>
    <row r="71" spans="2:7" ht="15.6" customHeight="1" thickBot="1">
      <c r="B71" s="985"/>
      <c r="D71" s="993" t="s">
        <v>472</v>
      </c>
      <c r="E71" s="993"/>
      <c r="F71" s="45">
        <f>SUM(F44:F70)</f>
        <v>0</v>
      </c>
      <c r="G71" s="46" t="str">
        <f>IF($E$7="","",F71/E7)</f>
        <v/>
      </c>
    </row>
    <row r="72" spans="2:7" ht="15.75" thickBot="1">
      <c r="B72" s="985"/>
      <c r="D72" s="994"/>
      <c r="E72" s="994"/>
      <c r="F72" s="994"/>
      <c r="G72" s="994"/>
    </row>
    <row r="73" spans="2:7" ht="15.75" thickBot="1">
      <c r="B73" s="985"/>
      <c r="D73" s="989" t="s">
        <v>300</v>
      </c>
      <c r="E73" s="989"/>
      <c r="F73" s="403"/>
      <c r="G73" s="103" t="str">
        <f>IF($E$7="","",F73/$E$7)</f>
        <v/>
      </c>
    </row>
    <row r="74" spans="2:7" ht="16.5" thickBot="1">
      <c r="B74" s="985"/>
      <c r="D74" s="989" t="s">
        <v>470</v>
      </c>
      <c r="E74" s="989"/>
      <c r="F74" s="403"/>
      <c r="G74" s="103" t="str">
        <f t="shared" ref="G74:G75" si="2">IF($E$7="","",F74/$E$7)</f>
        <v/>
      </c>
    </row>
    <row r="75" spans="2:7" ht="15.75" thickBot="1">
      <c r="B75" s="985"/>
      <c r="D75" s="989" t="s">
        <v>301</v>
      </c>
      <c r="E75" s="989"/>
      <c r="F75" s="403"/>
      <c r="G75" s="103" t="str">
        <f t="shared" si="2"/>
        <v/>
      </c>
    </row>
    <row r="76" spans="2:7" ht="15.75" thickBot="1">
      <c r="B76" s="985"/>
      <c r="D76" s="990"/>
      <c r="E76" s="990"/>
      <c r="F76" s="990"/>
      <c r="G76" s="990"/>
    </row>
    <row r="77" spans="2:7" ht="15.6" customHeight="1" thickBot="1">
      <c r="B77" s="985"/>
      <c r="D77" s="991" t="s">
        <v>471</v>
      </c>
      <c r="E77" s="992"/>
      <c r="F77" s="45">
        <f>SUM(F71:F75)</f>
        <v>0</v>
      </c>
      <c r="G77" s="46" t="str">
        <f>IF($E$7="","",F77/E7)</f>
        <v/>
      </c>
    </row>
    <row r="78" spans="2:7" ht="13.5" thickBot="1">
      <c r="B78" s="985"/>
      <c r="D78" s="983"/>
      <c r="E78" s="983"/>
      <c r="F78" s="983"/>
      <c r="G78" s="983"/>
    </row>
    <row r="79" spans="2:7" ht="16.5" thickBot="1">
      <c r="B79" s="985"/>
      <c r="D79" s="984" t="s">
        <v>302</v>
      </c>
      <c r="E79" s="984"/>
      <c r="F79" s="47">
        <f>F41+F77</f>
        <v>0</v>
      </c>
      <c r="G79" s="48" t="str">
        <f>IF($E$7="","",F79/E7)</f>
        <v/>
      </c>
    </row>
    <row r="80" spans="2:7" ht="16.5" thickBot="1">
      <c r="D80" s="49"/>
      <c r="E80" s="39"/>
      <c r="F80" s="50"/>
      <c r="G80" s="51"/>
    </row>
    <row r="81" spans="2:7" ht="15" customHeight="1" thickBot="1">
      <c r="B81" s="985" t="s">
        <v>303</v>
      </c>
      <c r="D81" s="986" t="s">
        <v>304</v>
      </c>
      <c r="E81" s="986"/>
      <c r="F81" s="105">
        <f>E7*E8</f>
        <v>0</v>
      </c>
      <c r="G81" s="104" t="str">
        <f>IF($E$7="","",$E$8)</f>
        <v/>
      </c>
    </row>
    <row r="82" spans="2:7" ht="21" customHeight="1" thickBot="1">
      <c r="B82" s="985"/>
      <c r="D82" s="987" t="s">
        <v>305</v>
      </c>
      <c r="E82" s="987"/>
      <c r="F82" s="403"/>
      <c r="G82" s="103" t="str">
        <f>IF($E$7="","",F82/$E$7)</f>
        <v/>
      </c>
    </row>
    <row r="83" spans="2:7" ht="15" customHeight="1" thickBot="1">
      <c r="B83" s="985"/>
      <c r="D83" s="978"/>
      <c r="E83" s="978"/>
      <c r="F83" s="978"/>
      <c r="G83" s="978"/>
    </row>
    <row r="84" spans="2:7" ht="16.5" thickBot="1">
      <c r="B84" s="985"/>
      <c r="D84" s="988" t="s">
        <v>306</v>
      </c>
      <c r="E84" s="988"/>
      <c r="F84" s="52">
        <f>F82+F81</f>
        <v>0</v>
      </c>
      <c r="G84" s="53" t="str">
        <f>IF($E$7="","",F84/E7)</f>
        <v/>
      </c>
    </row>
    <row r="85" spans="2:7" ht="15.75" thickBot="1">
      <c r="D85" s="39"/>
      <c r="E85" s="54"/>
      <c r="F85" s="55"/>
      <c r="G85" s="51"/>
    </row>
    <row r="86" spans="2:7" ht="31.9" customHeight="1" thickBot="1">
      <c r="D86" s="980" t="s">
        <v>349</v>
      </c>
      <c r="E86" s="980"/>
      <c r="F86" s="56">
        <f>F84-F79</f>
        <v>0</v>
      </c>
      <c r="G86" s="57" t="str">
        <f>IF($E$7="","",F86/E7)</f>
        <v/>
      </c>
    </row>
    <row r="87" spans="2:7" ht="16.5" thickBot="1">
      <c r="D87" s="58"/>
      <c r="E87" s="39"/>
      <c r="F87" s="41"/>
      <c r="G87" s="59"/>
    </row>
    <row r="88" spans="2:7" ht="15" customHeight="1" thickBot="1">
      <c r="B88" s="975" t="s">
        <v>307</v>
      </c>
      <c r="D88" s="981" t="s">
        <v>308</v>
      </c>
      <c r="E88" s="981"/>
      <c r="F88" s="405"/>
      <c r="G88" s="60"/>
    </row>
    <row r="89" spans="2:7" ht="15.75" thickBot="1">
      <c r="B89" s="975"/>
      <c r="D89" s="982" t="s">
        <v>309</v>
      </c>
      <c r="E89" s="982"/>
      <c r="F89" s="404"/>
      <c r="G89" s="61"/>
    </row>
    <row r="90" spans="2:7" ht="15.6" customHeight="1" thickBot="1">
      <c r="B90" s="975"/>
      <c r="D90" s="983"/>
      <c r="E90" s="983"/>
      <c r="F90" s="983"/>
      <c r="G90" s="983"/>
    </row>
    <row r="91" spans="2:7" ht="16.5" thickBot="1">
      <c r="B91" s="975"/>
      <c r="D91" s="974" t="s">
        <v>310</v>
      </c>
      <c r="E91" s="974"/>
      <c r="F91" s="62">
        <f>F88*F89</f>
        <v>0</v>
      </c>
      <c r="G91" s="63" t="str">
        <f>IF($E$7="","",F91/$E$7)</f>
        <v/>
      </c>
    </row>
    <row r="92" spans="2:7" ht="15.75" thickBot="1">
      <c r="D92" s="39"/>
      <c r="E92" s="39"/>
      <c r="F92" s="41"/>
      <c r="G92" s="51"/>
    </row>
    <row r="93" spans="2:7" ht="15" customHeight="1" thickBot="1">
      <c r="B93" s="975" t="s">
        <v>311</v>
      </c>
      <c r="D93" s="976" t="s">
        <v>312</v>
      </c>
      <c r="E93" s="976"/>
      <c r="F93" s="405"/>
      <c r="G93" s="64"/>
    </row>
    <row r="94" spans="2:7" ht="15.75" thickBot="1">
      <c r="B94" s="975"/>
      <c r="D94" s="977" t="s">
        <v>313</v>
      </c>
      <c r="E94" s="977"/>
      <c r="F94" s="406"/>
      <c r="G94" s="65"/>
    </row>
    <row r="95" spans="2:7" ht="13.5" thickBot="1">
      <c r="B95" s="975"/>
      <c r="D95" s="978"/>
      <c r="E95" s="978"/>
      <c r="F95" s="978"/>
      <c r="G95" s="978"/>
    </row>
    <row r="96" spans="2:7" ht="16.5" thickBot="1">
      <c r="B96" s="975"/>
      <c r="D96" s="979" t="s">
        <v>314</v>
      </c>
      <c r="E96" s="979"/>
      <c r="F96" s="66">
        <f>F93*F94</f>
        <v>0</v>
      </c>
      <c r="G96" s="67" t="str">
        <f>IF($E$7="","",F96/$E$7)</f>
        <v/>
      </c>
    </row>
    <row r="97" spans="2:7" ht="15.75" thickBot="1">
      <c r="D97" s="39"/>
      <c r="E97" s="39"/>
      <c r="F97" s="41"/>
      <c r="G97" s="42"/>
    </row>
    <row r="98" spans="2:7" ht="15" customHeight="1" thickBot="1">
      <c r="B98" s="975" t="s">
        <v>327</v>
      </c>
      <c r="D98" s="976" t="s">
        <v>315</v>
      </c>
      <c r="E98" s="976"/>
      <c r="F98" s="407"/>
      <c r="G98" s="64"/>
    </row>
    <row r="99" spans="2:7" ht="15.75" thickBot="1">
      <c r="B99" s="975"/>
      <c r="D99" s="977" t="s">
        <v>316</v>
      </c>
      <c r="E99" s="977"/>
      <c r="F99" s="408"/>
      <c r="G99" s="68"/>
    </row>
    <row r="100" spans="2:7" ht="13.5" thickBot="1">
      <c r="B100" s="975"/>
      <c r="D100" s="978"/>
      <c r="E100" s="978"/>
      <c r="F100" s="978"/>
      <c r="G100" s="978"/>
    </row>
    <row r="101" spans="2:7" ht="16.5" thickBot="1">
      <c r="B101" s="975"/>
      <c r="D101" s="979" t="s">
        <v>317</v>
      </c>
      <c r="E101" s="979"/>
      <c r="F101" s="66">
        <f>F98*F99</f>
        <v>0</v>
      </c>
      <c r="G101" s="67" t="str">
        <f>IF($E$7="","",F101/$E$7)</f>
        <v/>
      </c>
    </row>
    <row r="102" spans="2:7" ht="15.75" thickBot="1">
      <c r="D102" s="39"/>
      <c r="E102" s="39"/>
      <c r="F102" s="41"/>
      <c r="G102" s="42"/>
    </row>
    <row r="103" spans="2:7" ht="16.5" thickBot="1">
      <c r="D103" s="974" t="s">
        <v>318</v>
      </c>
      <c r="E103" s="974"/>
      <c r="F103" s="62">
        <f>F101+F96+F91+F79</f>
        <v>0</v>
      </c>
      <c r="G103" s="63" t="str">
        <f>IF($E$7="","",F103/E7)</f>
        <v/>
      </c>
    </row>
    <row r="104" spans="2:7" ht="13.5" thickBot="1"/>
    <row r="105" spans="2:7" ht="16.5" thickBot="1">
      <c r="D105" s="974" t="s">
        <v>473</v>
      </c>
      <c r="E105" s="974"/>
      <c r="F105" s="62">
        <f>F101+F96+F91+F79-F82</f>
        <v>0</v>
      </c>
      <c r="G105" s="63" t="str">
        <f>IF($E$7="","",F105/E7)</f>
        <v/>
      </c>
    </row>
    <row r="106" spans="2:7" ht="13.5" thickBot="1"/>
    <row r="107" spans="2:7" ht="16.5" thickBot="1">
      <c r="D107" s="974" t="s">
        <v>319</v>
      </c>
      <c r="E107" s="974"/>
      <c r="F107" s="62"/>
      <c r="G107" s="63" t="str">
        <f>G81</f>
        <v/>
      </c>
    </row>
  </sheetData>
  <sheetProtection algorithmName="SHA-512" hashValue="AmSm+iHCh5Ozgo8RPKVOo3K3Tbh/hD2VaPRNONsW468Jc4M8eCuyh05eZ1pdfowtbWK8FTONLSZCEqxILbVRwA==" saltValue="eulUHgTt0BoJxrgqhxPDSg==" spinCount="100000" sheet="1" objects="1" scenarios="1" selectLockedCells="1"/>
  <mergeCells count="96">
    <mergeCell ref="D2:G2"/>
    <mergeCell ref="E6:G6"/>
    <mergeCell ref="B11:B79"/>
    <mergeCell ref="D11:G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7:E37"/>
    <mergeCell ref="D38:E38"/>
    <mergeCell ref="D39:E39"/>
    <mergeCell ref="D31:E31"/>
    <mergeCell ref="D32:E32"/>
    <mergeCell ref="D33:E33"/>
    <mergeCell ref="D34:E34"/>
    <mergeCell ref="D35:E35"/>
    <mergeCell ref="D36:E36"/>
    <mergeCell ref="D40:E40"/>
    <mergeCell ref="D41:E41"/>
    <mergeCell ref="D42:G42"/>
    <mergeCell ref="D43:G43"/>
    <mergeCell ref="D44:E44"/>
    <mergeCell ref="D45:E45"/>
    <mergeCell ref="D47:E47"/>
    <mergeCell ref="D48:E48"/>
    <mergeCell ref="D49:E49"/>
    <mergeCell ref="D50:E50"/>
    <mergeCell ref="D46:E46"/>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70:E70"/>
    <mergeCell ref="D71:E71"/>
    <mergeCell ref="D72:G72"/>
    <mergeCell ref="D73:E73"/>
    <mergeCell ref="D67:E67"/>
    <mergeCell ref="D68:E68"/>
    <mergeCell ref="D69:E69"/>
    <mergeCell ref="D74:E74"/>
    <mergeCell ref="D75:E75"/>
    <mergeCell ref="D76:G76"/>
    <mergeCell ref="D77:E77"/>
    <mergeCell ref="D78:G78"/>
    <mergeCell ref="D79:E79"/>
    <mergeCell ref="B81:B84"/>
    <mergeCell ref="D81:E81"/>
    <mergeCell ref="D82:E82"/>
    <mergeCell ref="D83:G83"/>
    <mergeCell ref="D84:E84"/>
    <mergeCell ref="D86:E86"/>
    <mergeCell ref="B88:B91"/>
    <mergeCell ref="D88:E88"/>
    <mergeCell ref="D89:E89"/>
    <mergeCell ref="D90:G90"/>
    <mergeCell ref="D91:E91"/>
    <mergeCell ref="B93:B96"/>
    <mergeCell ref="D93:E93"/>
    <mergeCell ref="D94:E94"/>
    <mergeCell ref="D95:G95"/>
    <mergeCell ref="D96:E96"/>
    <mergeCell ref="D103:E103"/>
    <mergeCell ref="D107:E107"/>
    <mergeCell ref="B98:B101"/>
    <mergeCell ref="D98:E98"/>
    <mergeCell ref="D99:E99"/>
    <mergeCell ref="D100:G100"/>
    <mergeCell ref="D101:E101"/>
    <mergeCell ref="D105:E105"/>
  </mergeCells>
  <dataValidations count="3">
    <dataValidation type="decimal" allowBlank="1" showInputMessage="1" showErrorMessage="1" error="Pour que les calculs fonctionnent correctement, vous ne pouvez taper que des chiffres dans ces cellules." sqref="G8" xr:uid="{00000000-0002-0000-0F00-000000000000}">
      <formula1>0</formula1>
      <formula2>10000000000</formula2>
    </dataValidation>
    <dataValidation type="decimal" allowBlank="1" showInputMessage="1" showErrorMessage="1" error="Pour que les calculs fonctionnent correctement, vous ne pouvez taper que des chiffres dans ces cellules." sqref="E7:E10 F12:F40 E101 F51:F70 E70:E71 E73:F75 E77 E80:E81 F82 E85 E87 F88:F89 E92 E96:E99 F44:F50 E44:E45 E47:E50" xr:uid="{00000000-0002-0000-0F00-000001000000}">
      <formula1>0</formula1>
      <formula2>100000000</formula2>
    </dataValidation>
    <dataValidation type="list" allowBlank="1" showInputMessage="1" showErrorMessage="1" sqref="F7" xr:uid="{00000000-0002-0000-0F00-000002000000}">
      <formula1>"kg,qx,litres,m²,Ha,œillets,unités"</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6DFE-9FF6-42EA-8689-06EA5BAAF0D3}">
  <dimension ref="A1:AMH106"/>
  <sheetViews>
    <sheetView showGridLines="0" zoomScale="70" zoomScaleNormal="70" workbookViewId="0">
      <selection activeCell="D30" sqref="D30:E30"/>
    </sheetView>
  </sheetViews>
  <sheetFormatPr baseColWidth="10" defaultColWidth="8.85546875" defaultRowHeight="12.75"/>
  <cols>
    <col min="1" max="1" width="34.140625" style="386" customWidth="1"/>
    <col min="2" max="2" width="6.28515625" style="386" customWidth="1"/>
    <col min="3" max="3" width="2.42578125" style="386" customWidth="1"/>
    <col min="4" max="4" width="39.85546875" style="386" customWidth="1"/>
    <col min="5" max="5" width="11.42578125" style="386" customWidth="1"/>
    <col min="6" max="6" width="19.42578125" style="399" customWidth="1"/>
    <col min="7" max="7" width="17.85546875" style="391" customWidth="1"/>
    <col min="8" max="1022" width="8.85546875" style="386"/>
  </cols>
  <sheetData>
    <row r="1" spans="2:1022" ht="13.5" thickBot="1"/>
    <row r="2" spans="2:1022" ht="24" thickBot="1">
      <c r="D2" s="999" t="s">
        <v>290</v>
      </c>
      <c r="E2" s="1000"/>
      <c r="F2" s="1000"/>
      <c r="G2" s="1001"/>
      <c r="AMB2"/>
      <c r="AMC2"/>
      <c r="AMD2"/>
      <c r="AME2"/>
      <c r="AMF2"/>
      <c r="AMG2"/>
      <c r="AMH2"/>
    </row>
    <row r="6" spans="2:1022" ht="14.25">
      <c r="D6" s="34" t="s">
        <v>291</v>
      </c>
      <c r="E6" s="1002"/>
      <c r="F6" s="1003"/>
      <c r="G6" s="1003"/>
    </row>
    <row r="7" spans="2:1022" ht="14.25">
      <c r="D7" s="35" t="s">
        <v>292</v>
      </c>
      <c r="E7" s="401"/>
      <c r="F7" s="333" t="s">
        <v>293</v>
      </c>
      <c r="G7" s="36"/>
    </row>
    <row r="8" spans="2:1022" ht="15" thickBot="1">
      <c r="D8" s="37" t="s">
        <v>294</v>
      </c>
      <c r="E8" s="402"/>
      <c r="F8" s="38"/>
      <c r="G8" s="400"/>
    </row>
    <row r="9" spans="2:1022" ht="15.75" thickBot="1">
      <c r="D9" s="39"/>
      <c r="E9" s="40"/>
      <c r="F9" s="41"/>
      <c r="G9" s="42"/>
    </row>
    <row r="10" spans="2:1022" ht="45.75" thickBot="1">
      <c r="D10" s="39"/>
      <c r="E10" s="40"/>
      <c r="F10" s="43" t="s">
        <v>295</v>
      </c>
      <c r="G10" s="44" t="s">
        <v>296</v>
      </c>
    </row>
    <row r="11" spans="2:1022" ht="15" customHeight="1" thickBot="1">
      <c r="B11" s="985" t="s">
        <v>297</v>
      </c>
      <c r="D11" s="1004" t="s">
        <v>202</v>
      </c>
      <c r="E11" s="1004"/>
      <c r="F11" s="1004"/>
      <c r="G11" s="1004"/>
    </row>
    <row r="12" spans="2:1022" ht="15.75" thickBot="1">
      <c r="B12" s="985"/>
      <c r="D12" s="909" t="s">
        <v>32</v>
      </c>
      <c r="E12" s="909"/>
      <c r="F12" s="403"/>
      <c r="G12" s="103" t="str">
        <f>IF($E$7="","",F12/$E$7)</f>
        <v/>
      </c>
    </row>
    <row r="13" spans="2:1022" ht="15.75" thickBot="1">
      <c r="B13" s="985"/>
      <c r="D13" s="909" t="s">
        <v>33</v>
      </c>
      <c r="E13" s="909"/>
      <c r="F13" s="403"/>
      <c r="G13" s="103" t="str">
        <f t="shared" ref="G13:G40" si="0">IF($E$7="","",F13/$E$7)</f>
        <v/>
      </c>
    </row>
    <row r="14" spans="2:1022" ht="15.75" thickBot="1">
      <c r="B14" s="985"/>
      <c r="D14" s="909" t="s">
        <v>34</v>
      </c>
      <c r="E14" s="909"/>
      <c r="F14" s="403"/>
      <c r="G14" s="103" t="str">
        <f t="shared" si="0"/>
        <v/>
      </c>
    </row>
    <row r="15" spans="2:1022" ht="15.75" thickBot="1">
      <c r="B15" s="985"/>
      <c r="D15" s="909" t="s">
        <v>35</v>
      </c>
      <c r="E15" s="909"/>
      <c r="F15" s="403"/>
      <c r="G15" s="103" t="str">
        <f t="shared" si="0"/>
        <v/>
      </c>
    </row>
    <row r="16" spans="2:1022" ht="15.75" thickBot="1">
      <c r="B16" s="985"/>
      <c r="D16" s="909" t="s">
        <v>35</v>
      </c>
      <c r="E16" s="909"/>
      <c r="F16" s="403"/>
      <c r="G16" s="103" t="str">
        <f t="shared" si="0"/>
        <v/>
      </c>
    </row>
    <row r="17" spans="2:7" ht="15.75" thickBot="1">
      <c r="B17" s="985"/>
      <c r="D17" s="909" t="s">
        <v>36</v>
      </c>
      <c r="E17" s="909"/>
      <c r="F17" s="403"/>
      <c r="G17" s="103" t="str">
        <f t="shared" si="0"/>
        <v/>
      </c>
    </row>
    <row r="18" spans="2:7" ht="15.75" thickBot="1">
      <c r="B18" s="985"/>
      <c r="D18" s="909" t="s">
        <v>37</v>
      </c>
      <c r="E18" s="909"/>
      <c r="F18" s="403"/>
      <c r="G18" s="103" t="str">
        <f t="shared" si="0"/>
        <v/>
      </c>
    </row>
    <row r="19" spans="2:7" ht="15.75" thickBot="1">
      <c r="B19" s="985"/>
      <c r="D19" s="909" t="s">
        <v>38</v>
      </c>
      <c r="E19" s="909"/>
      <c r="F19" s="403"/>
      <c r="G19" s="103" t="str">
        <f t="shared" si="0"/>
        <v/>
      </c>
    </row>
    <row r="20" spans="2:7" ht="15.75" thickBot="1">
      <c r="B20" s="985"/>
      <c r="D20" s="909" t="s">
        <v>39</v>
      </c>
      <c r="E20" s="909"/>
      <c r="F20" s="403"/>
      <c r="G20" s="103" t="str">
        <f t="shared" si="0"/>
        <v/>
      </c>
    </row>
    <row r="21" spans="2:7" ht="15.75" thickBot="1">
      <c r="B21" s="985"/>
      <c r="D21" s="909" t="s">
        <v>40</v>
      </c>
      <c r="E21" s="909"/>
      <c r="F21" s="403"/>
      <c r="G21" s="103" t="str">
        <f t="shared" si="0"/>
        <v/>
      </c>
    </row>
    <row r="22" spans="2:7" ht="15.75" thickBot="1">
      <c r="B22" s="985"/>
      <c r="D22" s="909" t="s">
        <v>41</v>
      </c>
      <c r="E22" s="909"/>
      <c r="F22" s="403"/>
      <c r="G22" s="103" t="str">
        <f t="shared" si="0"/>
        <v/>
      </c>
    </row>
    <row r="23" spans="2:7" ht="15.75" thickBot="1">
      <c r="B23" s="985"/>
      <c r="D23" s="909" t="s">
        <v>42</v>
      </c>
      <c r="E23" s="909"/>
      <c r="F23" s="403"/>
      <c r="G23" s="103" t="str">
        <f t="shared" si="0"/>
        <v/>
      </c>
    </row>
    <row r="24" spans="2:7" ht="15.75" thickBot="1">
      <c r="B24" s="985"/>
      <c r="D24" s="909" t="s">
        <v>43</v>
      </c>
      <c r="E24" s="909"/>
      <c r="F24" s="403"/>
      <c r="G24" s="103" t="str">
        <f t="shared" si="0"/>
        <v/>
      </c>
    </row>
    <row r="25" spans="2:7" ht="15.75" thickBot="1">
      <c r="B25" s="985"/>
      <c r="D25" s="909" t="s">
        <v>44</v>
      </c>
      <c r="E25" s="909"/>
      <c r="F25" s="403"/>
      <c r="G25" s="103" t="str">
        <f t="shared" si="0"/>
        <v/>
      </c>
    </row>
    <row r="26" spans="2:7" ht="15.75" thickBot="1">
      <c r="B26" s="985"/>
      <c r="D26" s="909" t="s">
        <v>45</v>
      </c>
      <c r="E26" s="909"/>
      <c r="F26" s="403"/>
      <c r="G26" s="103" t="str">
        <f t="shared" si="0"/>
        <v/>
      </c>
    </row>
    <row r="27" spans="2:7" ht="15.75" thickBot="1">
      <c r="B27" s="985"/>
      <c r="D27" s="909" t="s">
        <v>46</v>
      </c>
      <c r="E27" s="909"/>
      <c r="F27" s="403"/>
      <c r="G27" s="103" t="str">
        <f t="shared" si="0"/>
        <v/>
      </c>
    </row>
    <row r="28" spans="2:7" ht="15.75" thickBot="1">
      <c r="B28" s="985"/>
      <c r="D28" s="909" t="s">
        <v>225</v>
      </c>
      <c r="E28" s="909"/>
      <c r="F28" s="403"/>
      <c r="G28" s="103" t="str">
        <f t="shared" si="0"/>
        <v/>
      </c>
    </row>
    <row r="29" spans="2:7" ht="15.75" thickBot="1">
      <c r="B29" s="985"/>
      <c r="D29" s="909" t="s">
        <v>48</v>
      </c>
      <c r="E29" s="909"/>
      <c r="F29" s="403"/>
      <c r="G29" s="103" t="str">
        <f t="shared" si="0"/>
        <v/>
      </c>
    </row>
    <row r="30" spans="2:7" ht="15.75" thickBot="1">
      <c r="B30" s="985"/>
      <c r="D30" s="892"/>
      <c r="E30" s="892"/>
      <c r="F30" s="403"/>
      <c r="G30" s="103" t="str">
        <f t="shared" si="0"/>
        <v/>
      </c>
    </row>
    <row r="31" spans="2:7" ht="15.75" thickBot="1">
      <c r="B31" s="985"/>
      <c r="D31" s="931"/>
      <c r="E31" s="933"/>
      <c r="F31" s="403"/>
      <c r="G31" s="103" t="str">
        <f t="shared" si="0"/>
        <v/>
      </c>
    </row>
    <row r="32" spans="2:7" ht="15.75" thickBot="1">
      <c r="B32" s="985"/>
      <c r="D32" s="931"/>
      <c r="E32" s="933"/>
      <c r="F32" s="403"/>
      <c r="G32" s="103" t="str">
        <f t="shared" si="0"/>
        <v/>
      </c>
    </row>
    <row r="33" spans="2:7" ht="15.75" thickBot="1">
      <c r="B33" s="985"/>
      <c r="D33" s="931"/>
      <c r="E33" s="933"/>
      <c r="F33" s="403"/>
      <c r="G33" s="103" t="str">
        <f t="shared" si="0"/>
        <v/>
      </c>
    </row>
    <row r="34" spans="2:7" ht="15.75" thickBot="1">
      <c r="B34" s="985"/>
      <c r="D34" s="931"/>
      <c r="E34" s="933"/>
      <c r="F34" s="403"/>
      <c r="G34" s="103" t="str">
        <f t="shared" si="0"/>
        <v/>
      </c>
    </row>
    <row r="35" spans="2:7" ht="15.75" thickBot="1">
      <c r="B35" s="985"/>
      <c r="D35" s="931"/>
      <c r="E35" s="933"/>
      <c r="F35" s="403"/>
      <c r="G35" s="103" t="str">
        <f t="shared" si="0"/>
        <v/>
      </c>
    </row>
    <row r="36" spans="2:7" ht="15.75" thickBot="1">
      <c r="B36" s="985"/>
      <c r="D36" s="931"/>
      <c r="E36" s="933"/>
      <c r="F36" s="403"/>
      <c r="G36" s="103" t="str">
        <f t="shared" si="0"/>
        <v/>
      </c>
    </row>
    <row r="37" spans="2:7" ht="15.75" thickBot="1">
      <c r="B37" s="985"/>
      <c r="D37" s="892"/>
      <c r="E37" s="892"/>
      <c r="F37" s="403"/>
      <c r="G37" s="103" t="str">
        <f t="shared" si="0"/>
        <v/>
      </c>
    </row>
    <row r="38" spans="2:7" ht="15.75" thickBot="1">
      <c r="B38" s="985"/>
      <c r="D38" s="892"/>
      <c r="E38" s="892"/>
      <c r="F38" s="403"/>
      <c r="G38" s="103" t="str">
        <f t="shared" si="0"/>
        <v/>
      </c>
    </row>
    <row r="39" spans="2:7" ht="15.75" thickBot="1">
      <c r="B39" s="985"/>
      <c r="D39" s="892"/>
      <c r="E39" s="892"/>
      <c r="F39" s="403"/>
      <c r="G39" s="103" t="str">
        <f t="shared" si="0"/>
        <v/>
      </c>
    </row>
    <row r="40" spans="2:7" ht="15.75" thickBot="1">
      <c r="B40" s="985"/>
      <c r="D40" s="892"/>
      <c r="E40" s="892"/>
      <c r="F40" s="403"/>
      <c r="G40" s="103" t="str">
        <f t="shared" si="0"/>
        <v/>
      </c>
    </row>
    <row r="41" spans="2:7" ht="15.6" customHeight="1" thickBot="1">
      <c r="B41" s="985"/>
      <c r="D41" s="993" t="s">
        <v>298</v>
      </c>
      <c r="E41" s="993"/>
      <c r="F41" s="45">
        <f>SUM(F12:F40)</f>
        <v>0</v>
      </c>
      <c r="G41" s="46" t="str">
        <f>IF($E$7="","",F41/E7)</f>
        <v/>
      </c>
    </row>
    <row r="42" spans="2:7" ht="18.75" thickBot="1">
      <c r="B42" s="985"/>
      <c r="D42" s="997"/>
      <c r="E42" s="997"/>
      <c r="F42" s="997"/>
      <c r="G42" s="997"/>
    </row>
    <row r="43" spans="2:7" ht="15" customHeight="1" thickBot="1">
      <c r="B43" s="985"/>
      <c r="D43" s="998" t="s">
        <v>299</v>
      </c>
      <c r="E43" s="998"/>
      <c r="F43" s="998"/>
      <c r="G43" s="998"/>
    </row>
    <row r="44" spans="2:7" ht="15.75" thickBot="1">
      <c r="B44" s="985"/>
      <c r="D44" s="909" t="s">
        <v>49</v>
      </c>
      <c r="E44" s="909"/>
      <c r="F44" s="403"/>
      <c r="G44" s="103" t="str">
        <f>IF($E$7="","",F44/$E$7)</f>
        <v/>
      </c>
    </row>
    <row r="45" spans="2:7" ht="15.75" thickBot="1">
      <c r="B45" s="985"/>
      <c r="D45" s="909" t="s">
        <v>50</v>
      </c>
      <c r="E45" s="909"/>
      <c r="F45" s="403"/>
      <c r="G45" s="103" t="str">
        <f t="shared" ref="G45:G69" si="1">IF($E$7="","",F45/$E$7)</f>
        <v/>
      </c>
    </row>
    <row r="46" spans="2:7" ht="15.75" thickBot="1">
      <c r="B46" s="985"/>
      <c r="D46" s="909" t="s">
        <v>51</v>
      </c>
      <c r="E46" s="909"/>
      <c r="F46" s="403"/>
      <c r="G46" s="103" t="str">
        <f t="shared" si="1"/>
        <v/>
      </c>
    </row>
    <row r="47" spans="2:7" ht="15.75" thickBot="1">
      <c r="B47" s="985"/>
      <c r="D47" s="909" t="s">
        <v>52</v>
      </c>
      <c r="E47" s="909"/>
      <c r="F47" s="403"/>
      <c r="G47" s="103" t="str">
        <f t="shared" si="1"/>
        <v/>
      </c>
    </row>
    <row r="48" spans="2:7" ht="15.75" thickBot="1">
      <c r="B48" s="985"/>
      <c r="D48" s="909" t="s">
        <v>53</v>
      </c>
      <c r="E48" s="909"/>
      <c r="F48" s="403"/>
      <c r="G48" s="103" t="str">
        <f t="shared" si="1"/>
        <v/>
      </c>
    </row>
    <row r="49" spans="2:7" ht="15.75" thickBot="1">
      <c r="B49" s="985"/>
      <c r="D49" s="909" t="s">
        <v>54</v>
      </c>
      <c r="E49" s="909"/>
      <c r="F49" s="403"/>
      <c r="G49" s="103" t="str">
        <f t="shared" si="1"/>
        <v/>
      </c>
    </row>
    <row r="50" spans="2:7" ht="15.75" thickBot="1">
      <c r="B50" s="985"/>
      <c r="D50" s="909" t="s">
        <v>56</v>
      </c>
      <c r="E50" s="909"/>
      <c r="F50" s="403"/>
      <c r="G50" s="103" t="str">
        <f t="shared" si="1"/>
        <v/>
      </c>
    </row>
    <row r="51" spans="2:7" ht="15.75" thickBot="1">
      <c r="B51" s="985"/>
      <c r="D51" s="909" t="s">
        <v>57</v>
      </c>
      <c r="E51" s="909"/>
      <c r="F51" s="403"/>
      <c r="G51" s="103" t="str">
        <f t="shared" si="1"/>
        <v/>
      </c>
    </row>
    <row r="52" spans="2:7" ht="15.75" thickBot="1">
      <c r="B52" s="985"/>
      <c r="D52" s="909" t="s">
        <v>58</v>
      </c>
      <c r="E52" s="909"/>
      <c r="F52" s="403"/>
      <c r="G52" s="103" t="str">
        <f t="shared" si="1"/>
        <v/>
      </c>
    </row>
    <row r="53" spans="2:7" ht="15.75" thickBot="1">
      <c r="B53" s="985"/>
      <c r="D53" s="909" t="s">
        <v>59</v>
      </c>
      <c r="E53" s="909"/>
      <c r="F53" s="403"/>
      <c r="G53" s="103" t="str">
        <f t="shared" si="1"/>
        <v/>
      </c>
    </row>
    <row r="54" spans="2:7" ht="15.75" thickBot="1">
      <c r="B54" s="985"/>
      <c r="D54" s="909" t="s">
        <v>60</v>
      </c>
      <c r="E54" s="909"/>
      <c r="F54" s="403"/>
      <c r="G54" s="103" t="str">
        <f t="shared" si="1"/>
        <v/>
      </c>
    </row>
    <row r="55" spans="2:7" ht="15.75" thickBot="1">
      <c r="B55" s="985"/>
      <c r="D55" s="909" t="s">
        <v>61</v>
      </c>
      <c r="E55" s="909"/>
      <c r="F55" s="403"/>
      <c r="G55" s="103" t="str">
        <f t="shared" si="1"/>
        <v/>
      </c>
    </row>
    <row r="56" spans="2:7" ht="15.75" thickBot="1">
      <c r="B56" s="985"/>
      <c r="D56" s="909" t="s">
        <v>62</v>
      </c>
      <c r="E56" s="909"/>
      <c r="F56" s="403"/>
      <c r="G56" s="103" t="str">
        <f t="shared" si="1"/>
        <v/>
      </c>
    </row>
    <row r="57" spans="2:7" ht="15.75" thickBot="1">
      <c r="B57" s="985"/>
      <c r="D57" s="909" t="s">
        <v>63</v>
      </c>
      <c r="E57" s="909"/>
      <c r="F57" s="403"/>
      <c r="G57" s="103" t="str">
        <f t="shared" si="1"/>
        <v/>
      </c>
    </row>
    <row r="58" spans="2:7" ht="15.75" thickBot="1">
      <c r="B58" s="985"/>
      <c r="D58" s="909" t="s">
        <v>64</v>
      </c>
      <c r="E58" s="909"/>
      <c r="F58" s="403"/>
      <c r="G58" s="103" t="str">
        <f t="shared" si="1"/>
        <v/>
      </c>
    </row>
    <row r="59" spans="2:7" ht="15.75" thickBot="1">
      <c r="B59" s="985"/>
      <c r="D59" s="909" t="s">
        <v>65</v>
      </c>
      <c r="E59" s="909"/>
      <c r="F59" s="403"/>
      <c r="G59" s="103" t="str">
        <f t="shared" si="1"/>
        <v/>
      </c>
    </row>
    <row r="60" spans="2:7" ht="15.75" thickBot="1">
      <c r="B60" s="985"/>
      <c r="D60" s="909" t="s">
        <v>66</v>
      </c>
      <c r="E60" s="909"/>
      <c r="F60" s="403"/>
      <c r="G60" s="103" t="str">
        <f t="shared" si="1"/>
        <v/>
      </c>
    </row>
    <row r="61" spans="2:7" ht="15.75" thickBot="1">
      <c r="B61" s="985"/>
      <c r="D61" s="909" t="s">
        <v>67</v>
      </c>
      <c r="E61" s="909"/>
      <c r="F61" s="403"/>
      <c r="G61" s="103" t="str">
        <f t="shared" si="1"/>
        <v/>
      </c>
    </row>
    <row r="62" spans="2:7" ht="15.75" thickBot="1">
      <c r="B62" s="985"/>
      <c r="D62" s="909" t="s">
        <v>68</v>
      </c>
      <c r="E62" s="909"/>
      <c r="F62" s="403"/>
      <c r="G62" s="103" t="str">
        <f t="shared" si="1"/>
        <v/>
      </c>
    </row>
    <row r="63" spans="2:7" ht="15.75" thickBot="1">
      <c r="B63" s="985"/>
      <c r="D63" s="909" t="s">
        <v>69</v>
      </c>
      <c r="E63" s="909"/>
      <c r="F63" s="403"/>
      <c r="G63" s="103" t="str">
        <f t="shared" si="1"/>
        <v/>
      </c>
    </row>
    <row r="64" spans="2:7" ht="15.75" thickBot="1">
      <c r="B64" s="985"/>
      <c r="D64" s="909" t="s">
        <v>70</v>
      </c>
      <c r="E64" s="909"/>
      <c r="F64" s="403"/>
      <c r="G64" s="103" t="str">
        <f t="shared" si="1"/>
        <v/>
      </c>
    </row>
    <row r="65" spans="2:7" ht="15.75" thickBot="1">
      <c r="B65" s="985"/>
      <c r="D65" s="909" t="s">
        <v>71</v>
      </c>
      <c r="E65" s="909"/>
      <c r="F65" s="403"/>
      <c r="G65" s="103" t="str">
        <f t="shared" si="1"/>
        <v/>
      </c>
    </row>
    <row r="66" spans="2:7" ht="15.75" thickBot="1">
      <c r="B66" s="985"/>
      <c r="D66" s="931"/>
      <c r="E66" s="933"/>
      <c r="F66" s="403"/>
      <c r="G66" s="103" t="str">
        <f t="shared" si="1"/>
        <v/>
      </c>
    </row>
    <row r="67" spans="2:7" ht="15.75" thickBot="1">
      <c r="B67" s="985"/>
      <c r="D67" s="931"/>
      <c r="E67" s="933"/>
      <c r="F67" s="403"/>
      <c r="G67" s="103" t="str">
        <f t="shared" si="1"/>
        <v/>
      </c>
    </row>
    <row r="68" spans="2:7" ht="15.75" thickBot="1">
      <c r="B68" s="985"/>
      <c r="D68" s="931"/>
      <c r="E68" s="933"/>
      <c r="F68" s="403"/>
      <c r="G68" s="103" t="str">
        <f t="shared" si="1"/>
        <v/>
      </c>
    </row>
    <row r="69" spans="2:7" ht="15.75" thickBot="1">
      <c r="B69" s="985"/>
      <c r="D69" s="892"/>
      <c r="E69" s="892"/>
      <c r="F69" s="403"/>
      <c r="G69" s="103" t="str">
        <f t="shared" si="1"/>
        <v/>
      </c>
    </row>
    <row r="70" spans="2:7" ht="15.6" customHeight="1" thickBot="1">
      <c r="B70" s="985"/>
      <c r="D70" s="993" t="s">
        <v>472</v>
      </c>
      <c r="E70" s="993"/>
      <c r="F70" s="45">
        <f>SUM(F44:F69)</f>
        <v>0</v>
      </c>
      <c r="G70" s="46" t="str">
        <f>IF($E$7="","",F70/E7)</f>
        <v/>
      </c>
    </row>
    <row r="71" spans="2:7" ht="15.75" thickBot="1">
      <c r="B71" s="985"/>
      <c r="D71" s="994"/>
      <c r="E71" s="994"/>
      <c r="F71" s="994"/>
      <c r="G71" s="994"/>
    </row>
    <row r="72" spans="2:7" ht="15.75" thickBot="1">
      <c r="B72" s="985"/>
      <c r="D72" s="989" t="s">
        <v>300</v>
      </c>
      <c r="E72" s="989"/>
      <c r="F72" s="403"/>
      <c r="G72" s="103" t="str">
        <f>IF($E$7="","",F72/$E$7)</f>
        <v/>
      </c>
    </row>
    <row r="73" spans="2:7" ht="16.5" thickBot="1">
      <c r="B73" s="985"/>
      <c r="D73" s="989" t="s">
        <v>470</v>
      </c>
      <c r="E73" s="989"/>
      <c r="F73" s="403"/>
      <c r="G73" s="103" t="str">
        <f t="shared" ref="G73:G74" si="2">IF($E$7="","",F73/$E$7)</f>
        <v/>
      </c>
    </row>
    <row r="74" spans="2:7" ht="15.75" thickBot="1">
      <c r="B74" s="985"/>
      <c r="D74" s="989" t="s">
        <v>301</v>
      </c>
      <c r="E74" s="989"/>
      <c r="F74" s="403"/>
      <c r="G74" s="103" t="str">
        <f t="shared" si="2"/>
        <v/>
      </c>
    </row>
    <row r="75" spans="2:7" ht="15.75" thickBot="1">
      <c r="B75" s="985"/>
      <c r="D75" s="990"/>
      <c r="E75" s="990"/>
      <c r="F75" s="990"/>
      <c r="G75" s="990"/>
    </row>
    <row r="76" spans="2:7" ht="15.6" customHeight="1" thickBot="1">
      <c r="B76" s="985"/>
      <c r="D76" s="991" t="s">
        <v>471</v>
      </c>
      <c r="E76" s="992"/>
      <c r="F76" s="45">
        <f>SUM(F70:F74)</f>
        <v>0</v>
      </c>
      <c r="G76" s="46" t="str">
        <f>IF($E$7="","",F76/E7)</f>
        <v/>
      </c>
    </row>
    <row r="77" spans="2:7" ht="13.5" thickBot="1">
      <c r="B77" s="985"/>
      <c r="D77" s="983"/>
      <c r="E77" s="983"/>
      <c r="F77" s="983"/>
      <c r="G77" s="983"/>
    </row>
    <row r="78" spans="2:7" ht="16.5" thickBot="1">
      <c r="B78" s="985"/>
      <c r="D78" s="984" t="s">
        <v>302</v>
      </c>
      <c r="E78" s="984"/>
      <c r="F78" s="47">
        <f>F41+F76</f>
        <v>0</v>
      </c>
      <c r="G78" s="48" t="str">
        <f>IF($E$7="","",F78/E7)</f>
        <v/>
      </c>
    </row>
    <row r="79" spans="2:7" ht="16.5" thickBot="1">
      <c r="D79" s="49"/>
      <c r="E79" s="39"/>
      <c r="F79" s="50"/>
      <c r="G79" s="51"/>
    </row>
    <row r="80" spans="2:7" ht="15" customHeight="1" thickBot="1">
      <c r="B80" s="985" t="s">
        <v>303</v>
      </c>
      <c r="D80" s="986" t="s">
        <v>304</v>
      </c>
      <c r="E80" s="986"/>
      <c r="F80" s="105">
        <f>E7*E8</f>
        <v>0</v>
      </c>
      <c r="G80" s="104" t="str">
        <f>IF($E$7="","",$E$8)</f>
        <v/>
      </c>
    </row>
    <row r="81" spans="2:7" ht="21" customHeight="1" thickBot="1">
      <c r="B81" s="985"/>
      <c r="D81" s="987" t="s">
        <v>305</v>
      </c>
      <c r="E81" s="987"/>
      <c r="F81" s="403"/>
      <c r="G81" s="103" t="str">
        <f>IF($E$7="","",F81/$E$7)</f>
        <v/>
      </c>
    </row>
    <row r="82" spans="2:7" ht="15" customHeight="1" thickBot="1">
      <c r="B82" s="985"/>
      <c r="D82" s="978"/>
      <c r="E82" s="978"/>
      <c r="F82" s="978"/>
      <c r="G82" s="978"/>
    </row>
    <row r="83" spans="2:7" ht="16.5" thickBot="1">
      <c r="B83" s="985"/>
      <c r="D83" s="988" t="s">
        <v>306</v>
      </c>
      <c r="E83" s="988"/>
      <c r="F83" s="52">
        <f>F81+F80</f>
        <v>0</v>
      </c>
      <c r="G83" s="53" t="str">
        <f>IF($E$7="","",F83/E7)</f>
        <v/>
      </c>
    </row>
    <row r="84" spans="2:7" ht="15.75" thickBot="1">
      <c r="D84" s="39"/>
      <c r="E84" s="54"/>
      <c r="F84" s="55"/>
      <c r="G84" s="51"/>
    </row>
    <row r="85" spans="2:7" ht="31.9" customHeight="1" thickBot="1">
      <c r="D85" s="980" t="s">
        <v>349</v>
      </c>
      <c r="E85" s="980"/>
      <c r="F85" s="56">
        <f>F83-F78</f>
        <v>0</v>
      </c>
      <c r="G85" s="57" t="str">
        <f>IF($E$7="","",F85/E7)</f>
        <v/>
      </c>
    </row>
    <row r="86" spans="2:7" ht="16.5" thickBot="1">
      <c r="D86" s="58"/>
      <c r="E86" s="39"/>
      <c r="F86" s="41"/>
      <c r="G86" s="59"/>
    </row>
    <row r="87" spans="2:7" ht="15" customHeight="1" thickBot="1">
      <c r="B87" s="975" t="s">
        <v>307</v>
      </c>
      <c r="D87" s="981" t="s">
        <v>308</v>
      </c>
      <c r="E87" s="981"/>
      <c r="F87" s="405"/>
      <c r="G87" s="60"/>
    </row>
    <row r="88" spans="2:7" ht="15.75" thickBot="1">
      <c r="B88" s="975"/>
      <c r="D88" s="982" t="s">
        <v>309</v>
      </c>
      <c r="E88" s="982"/>
      <c r="F88" s="404"/>
      <c r="G88" s="61"/>
    </row>
    <row r="89" spans="2:7" ht="15.6" customHeight="1" thickBot="1">
      <c r="B89" s="975"/>
      <c r="D89" s="983"/>
      <c r="E89" s="983"/>
      <c r="F89" s="983"/>
      <c r="G89" s="983"/>
    </row>
    <row r="90" spans="2:7" ht="16.5" thickBot="1">
      <c r="B90" s="975"/>
      <c r="D90" s="974" t="s">
        <v>310</v>
      </c>
      <c r="E90" s="974"/>
      <c r="F90" s="62">
        <f>F87*F88</f>
        <v>0</v>
      </c>
      <c r="G90" s="63" t="str">
        <f>IF($E$7="","",F90/$E$7)</f>
        <v/>
      </c>
    </row>
    <row r="91" spans="2:7" ht="15.75" thickBot="1">
      <c r="D91" s="39"/>
      <c r="E91" s="39"/>
      <c r="F91" s="41"/>
      <c r="G91" s="51"/>
    </row>
    <row r="92" spans="2:7" ht="15" customHeight="1" thickBot="1">
      <c r="B92" s="975" t="s">
        <v>311</v>
      </c>
      <c r="D92" s="976" t="s">
        <v>312</v>
      </c>
      <c r="E92" s="976"/>
      <c r="F92" s="405"/>
      <c r="G92" s="64"/>
    </row>
    <row r="93" spans="2:7" ht="15.75" thickBot="1">
      <c r="B93" s="975"/>
      <c r="D93" s="977" t="s">
        <v>313</v>
      </c>
      <c r="E93" s="977"/>
      <c r="F93" s="406"/>
      <c r="G93" s="65"/>
    </row>
    <row r="94" spans="2:7" ht="13.5" thickBot="1">
      <c r="B94" s="975"/>
      <c r="D94" s="978"/>
      <c r="E94" s="978"/>
      <c r="F94" s="978"/>
      <c r="G94" s="978"/>
    </row>
    <row r="95" spans="2:7" ht="16.5" thickBot="1">
      <c r="B95" s="975"/>
      <c r="D95" s="979" t="s">
        <v>314</v>
      </c>
      <c r="E95" s="979"/>
      <c r="F95" s="66">
        <f>F92*F93</f>
        <v>0</v>
      </c>
      <c r="G95" s="67" t="str">
        <f>IF($E$7="","",F95/$E$7)</f>
        <v/>
      </c>
    </row>
    <row r="96" spans="2:7" ht="15.75" thickBot="1">
      <c r="D96" s="39"/>
      <c r="E96" s="39"/>
      <c r="F96" s="41"/>
      <c r="G96" s="42"/>
    </row>
    <row r="97" spans="2:7" ht="15" customHeight="1" thickBot="1">
      <c r="B97" s="975" t="s">
        <v>327</v>
      </c>
      <c r="D97" s="976" t="s">
        <v>315</v>
      </c>
      <c r="E97" s="976"/>
      <c r="F97" s="407"/>
      <c r="G97" s="64"/>
    </row>
    <row r="98" spans="2:7" ht="15.75" thickBot="1">
      <c r="B98" s="975"/>
      <c r="D98" s="977" t="s">
        <v>316</v>
      </c>
      <c r="E98" s="977"/>
      <c r="F98" s="408"/>
      <c r="G98" s="68"/>
    </row>
    <row r="99" spans="2:7" ht="13.5" thickBot="1">
      <c r="B99" s="975"/>
      <c r="D99" s="978"/>
      <c r="E99" s="978"/>
      <c r="F99" s="978"/>
      <c r="G99" s="978"/>
    </row>
    <row r="100" spans="2:7" ht="16.5" thickBot="1">
      <c r="B100" s="975"/>
      <c r="D100" s="979" t="s">
        <v>317</v>
      </c>
      <c r="E100" s="979"/>
      <c r="F100" s="66">
        <f>F97*F98</f>
        <v>0</v>
      </c>
      <c r="G100" s="67" t="str">
        <f>IF($E$7="","",F100/$E$7)</f>
        <v/>
      </c>
    </row>
    <row r="101" spans="2:7" ht="15.75" thickBot="1">
      <c r="D101" s="39"/>
      <c r="E101" s="39"/>
      <c r="F101" s="41"/>
      <c r="G101" s="42"/>
    </row>
    <row r="102" spans="2:7" ht="16.5" thickBot="1">
      <c r="D102" s="974" t="s">
        <v>318</v>
      </c>
      <c r="E102" s="974"/>
      <c r="F102" s="62">
        <f>F100+F95+F90+F78</f>
        <v>0</v>
      </c>
      <c r="G102" s="63" t="str">
        <f>IF($E$7="","",F102/E7)</f>
        <v/>
      </c>
    </row>
    <row r="103" spans="2:7" ht="13.5" thickBot="1"/>
    <row r="104" spans="2:7" ht="16.5" thickBot="1">
      <c r="D104" s="974" t="s">
        <v>473</v>
      </c>
      <c r="E104" s="974"/>
      <c r="F104" s="62">
        <f>F100+F95+F90+F78-F81</f>
        <v>0</v>
      </c>
      <c r="G104" s="63" t="str">
        <f>IF($E$7="","",F104/E7)</f>
        <v/>
      </c>
    </row>
    <row r="105" spans="2:7" ht="13.5" thickBot="1"/>
    <row r="106" spans="2:7" ht="16.5" thickBot="1">
      <c r="D106" s="974" t="s">
        <v>319</v>
      </c>
      <c r="E106" s="974"/>
      <c r="F106" s="62"/>
      <c r="G106" s="63" t="str">
        <f>G80</f>
        <v/>
      </c>
    </row>
  </sheetData>
  <sheetProtection algorithmName="SHA-512" hashValue="GWjrpvf1VKf63AnzTITXFZkUeMmSHykBZBu0y0BqlG3EYXsLlPLdOepmossrFSgQuEso+mpzYR3K/F2CtO+kMQ==" saltValue="IiXvbXE24nEba9szfB22KA==" spinCount="100000" sheet="1" objects="1" scenarios="1" selectLockedCells="1"/>
  <mergeCells count="95">
    <mergeCell ref="D2:G2"/>
    <mergeCell ref="E6:G6"/>
    <mergeCell ref="B11:B78"/>
    <mergeCell ref="D11:G11"/>
    <mergeCell ref="D12:E12"/>
    <mergeCell ref="D13:E13"/>
    <mergeCell ref="D14:E14"/>
    <mergeCell ref="D15:E15"/>
    <mergeCell ref="D16:E16"/>
    <mergeCell ref="D17:E17"/>
    <mergeCell ref="D29:E29"/>
    <mergeCell ref="D18:E18"/>
    <mergeCell ref="D19:E19"/>
    <mergeCell ref="D20:E20"/>
    <mergeCell ref="D21:E21"/>
    <mergeCell ref="D22:E22"/>
    <mergeCell ref="D23:E23"/>
    <mergeCell ref="D24:E24"/>
    <mergeCell ref="D25:E25"/>
    <mergeCell ref="D26:E26"/>
    <mergeCell ref="D27:E27"/>
    <mergeCell ref="D28:E28"/>
    <mergeCell ref="D41:E41"/>
    <mergeCell ref="D30:E30"/>
    <mergeCell ref="D31:E31"/>
    <mergeCell ref="D32:E32"/>
    <mergeCell ref="D33:E33"/>
    <mergeCell ref="D34:E34"/>
    <mergeCell ref="D35:E35"/>
    <mergeCell ref="D36:E36"/>
    <mergeCell ref="D37:E37"/>
    <mergeCell ref="D38:E38"/>
    <mergeCell ref="D39:E39"/>
    <mergeCell ref="D40:E40"/>
    <mergeCell ref="D53:E53"/>
    <mergeCell ref="D42:G42"/>
    <mergeCell ref="D43:G43"/>
    <mergeCell ref="D44:E44"/>
    <mergeCell ref="D45:E45"/>
    <mergeCell ref="D46:E46"/>
    <mergeCell ref="D47:E47"/>
    <mergeCell ref="D48:E48"/>
    <mergeCell ref="D49:E49"/>
    <mergeCell ref="D50:E50"/>
    <mergeCell ref="D51:E51"/>
    <mergeCell ref="D52:E52"/>
    <mergeCell ref="D65:E65"/>
    <mergeCell ref="D54:E54"/>
    <mergeCell ref="D55:E55"/>
    <mergeCell ref="D56:E56"/>
    <mergeCell ref="D57:E57"/>
    <mergeCell ref="D58:E58"/>
    <mergeCell ref="D59:E59"/>
    <mergeCell ref="D60:E60"/>
    <mergeCell ref="D61:E61"/>
    <mergeCell ref="D62:E62"/>
    <mergeCell ref="D63:E63"/>
    <mergeCell ref="D64:E64"/>
    <mergeCell ref="D77:G77"/>
    <mergeCell ref="D66:E66"/>
    <mergeCell ref="D67:E67"/>
    <mergeCell ref="D68:E68"/>
    <mergeCell ref="D69:E69"/>
    <mergeCell ref="D70:E70"/>
    <mergeCell ref="D71:G71"/>
    <mergeCell ref="D72:E72"/>
    <mergeCell ref="D73:E73"/>
    <mergeCell ref="D74:E74"/>
    <mergeCell ref="D75:G75"/>
    <mergeCell ref="D76:E76"/>
    <mergeCell ref="D78:E78"/>
    <mergeCell ref="B80:B83"/>
    <mergeCell ref="D80:E80"/>
    <mergeCell ref="D81:E81"/>
    <mergeCell ref="D82:G82"/>
    <mergeCell ref="D83:E83"/>
    <mergeCell ref="D85:E85"/>
    <mergeCell ref="B87:B90"/>
    <mergeCell ref="D87:E87"/>
    <mergeCell ref="D88:E88"/>
    <mergeCell ref="D89:G89"/>
    <mergeCell ref="D90:E90"/>
    <mergeCell ref="D102:E102"/>
    <mergeCell ref="D104:E104"/>
    <mergeCell ref="D106:E106"/>
    <mergeCell ref="B92:B95"/>
    <mergeCell ref="D92:E92"/>
    <mergeCell ref="D93:E93"/>
    <mergeCell ref="D94:G94"/>
    <mergeCell ref="D95:E95"/>
    <mergeCell ref="B97:B100"/>
    <mergeCell ref="D97:E97"/>
    <mergeCell ref="D98:E98"/>
    <mergeCell ref="D99:G99"/>
    <mergeCell ref="D100:E100"/>
  </mergeCells>
  <dataValidations count="3">
    <dataValidation type="list" allowBlank="1" showInputMessage="1" showErrorMessage="1" sqref="F7" xr:uid="{06A1FA77-05EE-486D-89D4-F33E2E7D6333}">
      <formula1>"kg,qx,litres,m²,Ha,œillets,unités"</formula1>
      <formula2>0</formula2>
    </dataValidation>
    <dataValidation type="decimal" allowBlank="1" showInputMessage="1" showErrorMessage="1" error="Pour que les calculs fonctionnent correctement, vous ne pouvez taper que des chiffres dans ces cellules." sqref="E7:E10 F12:F40 E44:F49 F50:F69 E69:E70 E72:F74 E76 E79:E80 F81 E84 E86 F87:F88 E91 E95:E98 E100" xr:uid="{39D65432-C48C-41C6-9D9F-BC6302679498}">
      <formula1>0</formula1>
      <formula2>100000000</formula2>
    </dataValidation>
    <dataValidation type="decimal" allowBlank="1" showInputMessage="1" showErrorMessage="1" error="Pour que les calculs fonctionnent correctement, vous ne pouvez taper que des chiffres dans ces cellules." sqref="G8" xr:uid="{E9D6D2E8-964F-43DF-84CE-3835B15EE536}">
      <formula1>0</formula1>
      <formula2>10000000000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
  <sheetViews>
    <sheetView showGridLines="0" zoomScale="85" zoomScaleNormal="85" workbookViewId="0">
      <selection activeCell="R29" sqref="R29"/>
    </sheetView>
  </sheetViews>
  <sheetFormatPr baseColWidth="10" defaultColWidth="8.85546875" defaultRowHeight="12.75"/>
  <cols>
    <col min="1" max="1025" width="10.5703125" customWidth="1"/>
  </cols>
  <sheetData/>
  <sheetProtection algorithmName="SHA-512" hashValue="Oh+OKn9xJbsjRFSxhMr1lazwH8KPr6aSUUbe32ct1GjxUBkBob1CWJHpG2oMQL9tL5f68vGROwJsoMrXT9wp4g==" saltValue="eXOvVu0BzfmoH8/FJQxVlg==" spinCount="100000" sheet="1" selectLockedCells="1"/>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B49"/>
  <sheetViews>
    <sheetView showGridLines="0" zoomScale="70" zoomScaleNormal="70" workbookViewId="0">
      <selection activeCell="C32" sqref="C32"/>
    </sheetView>
  </sheetViews>
  <sheetFormatPr baseColWidth="10" defaultColWidth="8.85546875" defaultRowHeight="12.75"/>
  <cols>
    <col min="1" max="1" width="35.28515625" style="69" customWidth="1"/>
    <col min="2" max="2" width="52" style="69" customWidth="1"/>
    <col min="3" max="3" width="37.28515625" style="69" customWidth="1"/>
    <col min="4" max="4" width="25.7109375" style="94" customWidth="1"/>
    <col min="5" max="5" width="13.42578125" style="94" customWidth="1"/>
    <col min="6" max="6" width="25.7109375" style="94" customWidth="1"/>
    <col min="7" max="7" width="12.7109375" style="94" customWidth="1"/>
    <col min="8" max="8" width="25.5703125" style="94" customWidth="1"/>
    <col min="9" max="9" width="12.7109375" style="94" customWidth="1"/>
    <col min="10" max="10" width="25.7109375" style="94" customWidth="1"/>
    <col min="11" max="11" width="13.42578125" style="94" customWidth="1"/>
    <col min="12" max="12" width="24.7109375" style="94" customWidth="1"/>
    <col min="13" max="13" width="13.42578125" style="94" customWidth="1"/>
    <col min="14" max="14" width="24.7109375" style="94" customWidth="1"/>
    <col min="15" max="15" width="13.42578125" style="94" customWidth="1"/>
    <col min="16" max="16" width="25.7109375" style="94" customWidth="1"/>
    <col min="17" max="17" width="13.42578125" style="94" customWidth="1"/>
    <col min="18" max="18" width="24.7109375" style="94" customWidth="1"/>
    <col min="19" max="19" width="13.42578125" style="94" customWidth="1"/>
    <col min="20" max="20" width="24.7109375" style="94" customWidth="1"/>
    <col min="21" max="21" width="13.42578125" style="94" customWidth="1"/>
    <col min="22" max="22" width="25.7109375" style="94" customWidth="1"/>
    <col min="23" max="23" width="13.42578125" style="94" customWidth="1"/>
    <col min="24" max="24" width="24.7109375" style="94" customWidth="1"/>
    <col min="25" max="25" width="13.42578125" style="94" customWidth="1"/>
    <col min="26" max="26" width="24.7109375" style="94" customWidth="1"/>
    <col min="27" max="27" width="13.42578125" style="94" customWidth="1"/>
    <col min="28" max="28" width="25.7109375" style="94" customWidth="1"/>
    <col min="29" max="29" width="13.42578125" style="94" customWidth="1"/>
    <col min="30" max="30" width="24.7109375" style="94" customWidth="1"/>
    <col min="31" max="31" width="13.42578125" style="94" customWidth="1"/>
    <col min="32" max="32" width="24.7109375" style="94" customWidth="1"/>
    <col min="33" max="33" width="13.42578125" style="94" customWidth="1"/>
    <col min="34" max="34" width="25.7109375" style="94" customWidth="1"/>
    <col min="35" max="35" width="13.42578125" style="94" customWidth="1"/>
    <col min="36" max="36" width="24.7109375" style="94" customWidth="1"/>
    <col min="37" max="37" width="13.42578125" style="94" customWidth="1"/>
    <col min="38" max="38" width="24.7109375" style="94" customWidth="1"/>
    <col min="39" max="39" width="13.42578125" style="94" customWidth="1"/>
    <col min="40" max="40" width="25.7109375" style="94" customWidth="1"/>
    <col min="41" max="41" width="13.42578125" style="69" customWidth="1"/>
    <col min="42" max="42" width="24.7109375" style="69" customWidth="1"/>
    <col min="43" max="43" width="10.5703125" style="69" customWidth="1"/>
    <col min="44" max="44" width="24.7109375" style="69" customWidth="1"/>
    <col min="45" max="51" width="10.5703125" style="69" customWidth="1"/>
    <col min="52" max="54" width="10.5703125" style="69" hidden="1" customWidth="1"/>
    <col min="55" max="1053" width="10.5703125" style="69" customWidth="1"/>
    <col min="1054" max="16384" width="8.85546875" style="69"/>
  </cols>
  <sheetData>
    <row r="1" spans="1:54" ht="13.5" thickBot="1"/>
    <row r="2" spans="1:54" ht="36.75" customHeight="1" thickBot="1">
      <c r="B2" s="831" t="s">
        <v>0</v>
      </c>
      <c r="C2" s="832"/>
      <c r="D2" s="832"/>
      <c r="E2" s="832"/>
      <c r="F2" s="832"/>
      <c r="G2" s="832"/>
      <c r="H2" s="832"/>
      <c r="I2" s="832"/>
      <c r="J2" s="832"/>
      <c r="K2" s="832"/>
      <c r="L2" s="832"/>
      <c r="M2" s="832"/>
      <c r="N2" s="832"/>
      <c r="O2" s="832"/>
      <c r="P2" s="832"/>
      <c r="Q2" s="832"/>
      <c r="R2" s="832"/>
      <c r="S2" s="773"/>
      <c r="T2" s="773"/>
      <c r="U2" s="773"/>
      <c r="V2" s="773"/>
      <c r="W2" s="773"/>
      <c r="X2" s="773"/>
      <c r="Y2" s="773"/>
      <c r="Z2" s="773"/>
      <c r="AA2" s="773"/>
      <c r="AB2" s="773"/>
      <c r="AC2" s="773"/>
      <c r="AD2" s="773"/>
      <c r="AE2" s="773"/>
      <c r="AF2" s="773"/>
      <c r="AG2" s="773"/>
      <c r="AH2" s="773"/>
      <c r="AI2" s="773"/>
      <c r="AJ2" s="773"/>
      <c r="AK2" s="773"/>
      <c r="AL2" s="773"/>
      <c r="AM2" s="773"/>
      <c r="AN2" s="773"/>
      <c r="AO2" s="773"/>
      <c r="AP2" s="773"/>
      <c r="AQ2" s="773"/>
      <c r="AR2" s="773"/>
      <c r="AS2" s="774"/>
    </row>
    <row r="3" spans="1:54" ht="15">
      <c r="A3" s="596"/>
      <c r="B3" s="596"/>
      <c r="C3" s="596"/>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row>
    <row r="4" spans="1:54" s="507" customFormat="1" ht="36.75" customHeight="1">
      <c r="A4" s="597"/>
      <c r="B4" s="428"/>
      <c r="C4" s="428"/>
      <c r="D4" s="598" t="s">
        <v>322</v>
      </c>
      <c r="E4" s="599"/>
      <c r="F4" s="315">
        <v>2028</v>
      </c>
      <c r="G4" s="766"/>
      <c r="H4" s="767"/>
      <c r="I4" s="767"/>
      <c r="J4" s="598" t="s">
        <v>323</v>
      </c>
      <c r="K4" s="599"/>
      <c r="L4" s="315">
        <v>2032</v>
      </c>
      <c r="M4" s="428"/>
      <c r="N4" s="428"/>
      <c r="O4" s="428"/>
      <c r="R4" s="767"/>
      <c r="S4" s="767"/>
      <c r="T4" s="767"/>
      <c r="U4" s="767"/>
      <c r="W4" s="428"/>
      <c r="X4" s="428"/>
      <c r="Y4" s="428"/>
      <c r="Z4" s="428"/>
      <c r="AA4" s="428"/>
      <c r="AB4" s="428"/>
      <c r="AC4" s="428"/>
      <c r="AD4" s="428"/>
      <c r="AE4" s="428"/>
      <c r="AF4" s="428"/>
      <c r="AG4" s="428"/>
      <c r="AH4" s="428"/>
      <c r="AI4" s="428"/>
      <c r="AJ4" s="428"/>
      <c r="AK4" s="428"/>
      <c r="AL4" s="428"/>
      <c r="AM4" s="428"/>
      <c r="AN4" s="428"/>
      <c r="AO4" s="428"/>
      <c r="AP4" s="428"/>
    </row>
    <row r="5" spans="1:54" s="507" customFormat="1" ht="24" customHeight="1">
      <c r="A5" s="597"/>
      <c r="B5" s="428"/>
      <c r="C5" s="428"/>
      <c r="D5" s="598" t="s">
        <v>474</v>
      </c>
      <c r="E5" s="686">
        <v>2</v>
      </c>
      <c r="F5" s="681">
        <f>IF($E$5="","",VLOOKUP($E$5,$BA$7:$BB$18,2,FALSE))</f>
        <v>44596.5</v>
      </c>
      <c r="G5" s="766"/>
      <c r="H5" s="767"/>
      <c r="I5" s="767"/>
      <c r="J5" s="768"/>
      <c r="K5" s="428"/>
      <c r="L5" s="428"/>
      <c r="M5" s="428"/>
      <c r="N5" s="428"/>
      <c r="O5" s="428"/>
      <c r="P5" s="428"/>
      <c r="Q5" s="428"/>
      <c r="R5" s="428"/>
      <c r="S5" s="428"/>
      <c r="T5" s="428"/>
      <c r="U5" s="428"/>
      <c r="V5" s="428"/>
      <c r="W5" s="428"/>
      <c r="X5" s="428"/>
      <c r="Y5" s="428"/>
      <c r="Z5" s="428"/>
      <c r="AA5" s="428"/>
      <c r="AB5" s="428"/>
      <c r="AC5" s="428"/>
      <c r="AD5" s="428"/>
      <c r="AE5" s="428"/>
      <c r="AF5" s="428"/>
      <c r="AG5" s="428"/>
      <c r="AH5" s="428"/>
      <c r="AI5" s="428"/>
      <c r="AJ5" s="428"/>
      <c r="AK5" s="428"/>
      <c r="AL5" s="428"/>
      <c r="AM5" s="428"/>
      <c r="AN5" s="428"/>
      <c r="AO5" s="428"/>
      <c r="AP5" s="428"/>
    </row>
    <row r="6" spans="1:54" ht="32.450000000000003" customHeight="1" thickBot="1">
      <c r="A6" s="596"/>
      <c r="B6" s="828" t="s">
        <v>363</v>
      </c>
      <c r="C6" s="828"/>
      <c r="D6" s="433"/>
      <c r="E6" s="756">
        <f>IF(E5=1,12,E5-1)</f>
        <v>1</v>
      </c>
      <c r="F6" s="756"/>
      <c r="G6" s="756"/>
      <c r="H6" s="756"/>
      <c r="I6" s="756"/>
      <c r="J6" s="765">
        <f>IF($E$6="","",VLOOKUP($E$6,$BA$7:$BB$18,2,FALSE))</f>
        <v>44566</v>
      </c>
      <c r="K6" s="433"/>
      <c r="L6" s="433"/>
      <c r="M6" s="433"/>
      <c r="N6" s="433"/>
      <c r="O6" s="433"/>
      <c r="P6" s="433"/>
      <c r="Q6" s="433"/>
      <c r="R6" s="433"/>
      <c r="S6" s="433"/>
      <c r="T6" s="433"/>
      <c r="U6" s="433"/>
      <c r="V6" s="433"/>
      <c r="W6" s="433"/>
      <c r="X6" s="433"/>
      <c r="Y6" s="433"/>
      <c r="Z6" s="433"/>
      <c r="AA6" s="433"/>
      <c r="AB6" s="433"/>
      <c r="AC6" s="433"/>
      <c r="AD6" s="433"/>
      <c r="AE6" s="433"/>
      <c r="AF6" s="433"/>
      <c r="AG6" s="433"/>
      <c r="AH6" s="433"/>
      <c r="AI6" s="433"/>
      <c r="AJ6" s="433"/>
      <c r="AK6" s="433"/>
      <c r="AL6" s="433"/>
      <c r="AM6" s="433"/>
      <c r="AN6" s="433"/>
      <c r="AO6" s="468"/>
      <c r="AP6" s="468"/>
    </row>
    <row r="7" spans="1:54" ht="15.75" thickBot="1">
      <c r="A7" s="596"/>
      <c r="B7" s="468"/>
      <c r="C7" s="757" t="s">
        <v>1</v>
      </c>
      <c r="D7" s="822" t="s">
        <v>2</v>
      </c>
      <c r="E7" s="823"/>
      <c r="F7" s="822" t="s">
        <v>426</v>
      </c>
      <c r="G7" s="823"/>
      <c r="H7" s="822" t="s">
        <v>3</v>
      </c>
      <c r="I7" s="823"/>
      <c r="J7" s="822" t="s">
        <v>532</v>
      </c>
      <c r="K7" s="823"/>
      <c r="L7" s="822" t="s">
        <v>533</v>
      </c>
      <c r="M7" s="823"/>
      <c r="N7" s="833" t="s">
        <v>534</v>
      </c>
      <c r="O7" s="823"/>
      <c r="P7" s="822" t="s">
        <v>4</v>
      </c>
      <c r="Q7" s="823"/>
      <c r="R7" s="778"/>
      <c r="S7" s="763"/>
      <c r="T7" s="763"/>
      <c r="U7" s="763"/>
      <c r="V7" s="829"/>
      <c r="W7" s="829"/>
      <c r="X7" s="763"/>
      <c r="Y7" s="763"/>
      <c r="Z7" s="763"/>
      <c r="AA7" s="763"/>
      <c r="AB7" s="764"/>
      <c r="AC7" s="764"/>
      <c r="AD7" s="763"/>
      <c r="AE7" s="763"/>
      <c r="AF7" s="763"/>
      <c r="AG7" s="763"/>
      <c r="AH7" s="764"/>
      <c r="AI7" s="764"/>
      <c r="AJ7" s="763"/>
      <c r="AK7" s="763"/>
      <c r="AL7" s="763"/>
      <c r="AM7" s="763"/>
      <c r="AN7" s="764"/>
      <c r="AO7" s="764"/>
      <c r="AP7" s="468"/>
      <c r="BA7" s="779">
        <v>1</v>
      </c>
      <c r="BB7" s="780">
        <v>44566</v>
      </c>
    </row>
    <row r="8" spans="1:54" ht="18" customHeight="1">
      <c r="A8" s="596"/>
      <c r="B8" s="457" t="s">
        <v>5</v>
      </c>
      <c r="C8" s="298" t="s">
        <v>549</v>
      </c>
      <c r="D8" s="824" t="s">
        <v>553</v>
      </c>
      <c r="E8" s="825"/>
      <c r="F8" s="824"/>
      <c r="G8" s="825"/>
      <c r="H8" s="824"/>
      <c r="I8" s="825"/>
      <c r="J8" s="824">
        <v>47</v>
      </c>
      <c r="K8" s="825"/>
      <c r="L8" s="824"/>
      <c r="M8" s="825"/>
      <c r="N8" s="824"/>
      <c r="O8" s="825"/>
      <c r="P8" s="824"/>
      <c r="Q8" s="825"/>
      <c r="R8" s="781"/>
      <c r="S8" s="782"/>
      <c r="T8" s="782"/>
      <c r="U8" s="782"/>
      <c r="V8" s="830"/>
      <c r="W8" s="830"/>
      <c r="X8" s="782"/>
      <c r="Y8" s="782"/>
      <c r="Z8" s="782"/>
      <c r="AA8" s="782"/>
      <c r="AB8" s="783"/>
      <c r="AC8" s="783"/>
      <c r="AD8" s="782"/>
      <c r="AE8" s="782"/>
      <c r="AF8" s="782"/>
      <c r="AG8" s="782"/>
      <c r="AH8" s="783"/>
      <c r="AI8" s="783"/>
      <c r="AJ8" s="782"/>
      <c r="AK8" s="782"/>
      <c r="AL8" s="782"/>
      <c r="AM8" s="782"/>
      <c r="AN8" s="783"/>
      <c r="AO8" s="783"/>
      <c r="AP8" s="468"/>
      <c r="BA8" s="779">
        <v>2</v>
      </c>
      <c r="BB8" s="780">
        <f t="shared" ref="BB8:BB18" si="0">BB7+30.5</f>
        <v>44596.5</v>
      </c>
    </row>
    <row r="9" spans="1:54" ht="18" customHeight="1">
      <c r="A9" s="596"/>
      <c r="B9" s="458" t="s">
        <v>6</v>
      </c>
      <c r="C9" s="298"/>
      <c r="D9" s="820"/>
      <c r="E9" s="821"/>
      <c r="F9" s="820"/>
      <c r="G9" s="821"/>
      <c r="H9" s="820"/>
      <c r="I9" s="821"/>
      <c r="J9" s="820"/>
      <c r="K9" s="821"/>
      <c r="L9" s="820"/>
      <c r="M9" s="821"/>
      <c r="N9" s="820"/>
      <c r="O9" s="821"/>
      <c r="P9" s="820"/>
      <c r="Q9" s="821"/>
      <c r="R9" s="781"/>
      <c r="S9" s="782"/>
      <c r="T9" s="782"/>
      <c r="U9" s="782"/>
      <c r="V9" s="830"/>
      <c r="W9" s="830"/>
      <c r="X9" s="782"/>
      <c r="Y9" s="782"/>
      <c r="Z9" s="782"/>
      <c r="AA9" s="782"/>
      <c r="AB9" s="783"/>
      <c r="AC9" s="783"/>
      <c r="AD9" s="782"/>
      <c r="AE9" s="782"/>
      <c r="AF9" s="782"/>
      <c r="AG9" s="782"/>
      <c r="AH9" s="783"/>
      <c r="AI9" s="783"/>
      <c r="AJ9" s="782"/>
      <c r="AK9" s="782"/>
      <c r="AL9" s="782"/>
      <c r="AM9" s="782"/>
      <c r="AN9" s="783"/>
      <c r="AO9" s="783"/>
      <c r="AP9" s="468"/>
      <c r="BA9" s="779">
        <v>3</v>
      </c>
      <c r="BB9" s="780">
        <f t="shared" si="0"/>
        <v>44627</v>
      </c>
    </row>
    <row r="10" spans="1:54" ht="18" customHeight="1">
      <c r="A10" s="596"/>
      <c r="B10" s="458" t="s">
        <v>7</v>
      </c>
      <c r="C10" s="299"/>
      <c r="D10" s="820"/>
      <c r="E10" s="821"/>
      <c r="F10" s="820"/>
      <c r="G10" s="821"/>
      <c r="H10" s="820"/>
      <c r="I10" s="821"/>
      <c r="J10" s="820"/>
      <c r="K10" s="821"/>
      <c r="L10" s="820"/>
      <c r="M10" s="821"/>
      <c r="N10" s="820"/>
      <c r="O10" s="821"/>
      <c r="P10" s="820"/>
      <c r="Q10" s="821"/>
      <c r="R10" s="781"/>
      <c r="S10" s="782"/>
      <c r="T10" s="782"/>
      <c r="U10" s="782"/>
      <c r="V10" s="830"/>
      <c r="W10" s="830"/>
      <c r="X10" s="782"/>
      <c r="Y10" s="782"/>
      <c r="Z10" s="782"/>
      <c r="AA10" s="782"/>
      <c r="AB10" s="783"/>
      <c r="AC10" s="783"/>
      <c r="AD10" s="782"/>
      <c r="AE10" s="782"/>
      <c r="AF10" s="782"/>
      <c r="AG10" s="782"/>
      <c r="AH10" s="783"/>
      <c r="AI10" s="783"/>
      <c r="AJ10" s="782"/>
      <c r="AK10" s="782"/>
      <c r="AL10" s="782"/>
      <c r="AM10" s="782"/>
      <c r="AN10" s="783"/>
      <c r="AO10" s="783"/>
      <c r="AP10" s="468"/>
      <c r="BA10" s="779">
        <v>4</v>
      </c>
      <c r="BB10" s="780">
        <f t="shared" si="0"/>
        <v>44657.5</v>
      </c>
    </row>
    <row r="11" spans="1:54" ht="18" customHeight="1">
      <c r="A11" s="596"/>
      <c r="B11" s="458" t="s">
        <v>8</v>
      </c>
      <c r="C11" s="299"/>
      <c r="D11" s="820"/>
      <c r="E11" s="821"/>
      <c r="F11" s="820"/>
      <c r="G11" s="821"/>
      <c r="H11" s="820"/>
      <c r="I11" s="821"/>
      <c r="J11" s="820"/>
      <c r="K11" s="821"/>
      <c r="L11" s="820"/>
      <c r="M11" s="821"/>
      <c r="N11" s="820"/>
      <c r="O11" s="821"/>
      <c r="P11" s="820"/>
      <c r="Q11" s="821"/>
      <c r="R11" s="781"/>
      <c r="S11" s="782"/>
      <c r="T11" s="782"/>
      <c r="U11" s="782"/>
      <c r="V11" s="830"/>
      <c r="W11" s="830"/>
      <c r="X11" s="782"/>
      <c r="Y11" s="782"/>
      <c r="Z11" s="782"/>
      <c r="AA11" s="782"/>
      <c r="AB11" s="783"/>
      <c r="AC11" s="783"/>
      <c r="AD11" s="782"/>
      <c r="AE11" s="782"/>
      <c r="AF11" s="782"/>
      <c r="AG11" s="782"/>
      <c r="AH11" s="783"/>
      <c r="AI11" s="783"/>
      <c r="AJ11" s="782"/>
      <c r="AK11" s="782"/>
      <c r="AL11" s="782"/>
      <c r="AM11" s="782"/>
      <c r="AN11" s="783"/>
      <c r="AO11" s="783"/>
      <c r="AP11" s="468"/>
      <c r="BA11" s="779">
        <v>5</v>
      </c>
      <c r="BB11" s="780">
        <f t="shared" si="0"/>
        <v>44688</v>
      </c>
    </row>
    <row r="12" spans="1:54" ht="18" customHeight="1">
      <c r="A12" s="596"/>
      <c r="B12" s="458" t="s">
        <v>9</v>
      </c>
      <c r="C12" s="299"/>
      <c r="D12" s="820"/>
      <c r="E12" s="821"/>
      <c r="F12" s="820"/>
      <c r="G12" s="821"/>
      <c r="H12" s="820"/>
      <c r="I12" s="821"/>
      <c r="J12" s="820"/>
      <c r="K12" s="821"/>
      <c r="L12" s="820"/>
      <c r="M12" s="821"/>
      <c r="N12" s="820"/>
      <c r="O12" s="821"/>
      <c r="P12" s="820"/>
      <c r="Q12" s="821"/>
      <c r="R12" s="781"/>
      <c r="S12" s="782"/>
      <c r="T12" s="782"/>
      <c r="U12" s="782"/>
      <c r="V12" s="830"/>
      <c r="W12" s="830"/>
      <c r="X12" s="782"/>
      <c r="Y12" s="782"/>
      <c r="Z12" s="782"/>
      <c r="AA12" s="782"/>
      <c r="AB12" s="783"/>
      <c r="AC12" s="783"/>
      <c r="AD12" s="782"/>
      <c r="AE12" s="782"/>
      <c r="AF12" s="782"/>
      <c r="AG12" s="782"/>
      <c r="AH12" s="783"/>
      <c r="AI12" s="783"/>
      <c r="AJ12" s="782"/>
      <c r="AK12" s="782"/>
      <c r="AL12" s="782"/>
      <c r="AM12" s="782"/>
      <c r="AN12" s="783"/>
      <c r="AO12" s="783"/>
      <c r="AP12" s="468"/>
      <c r="BA12" s="779">
        <v>6</v>
      </c>
      <c r="BB12" s="780">
        <f t="shared" si="0"/>
        <v>44718.5</v>
      </c>
    </row>
    <row r="13" spans="1:54" ht="18" customHeight="1">
      <c r="A13" s="596"/>
      <c r="B13" s="458" t="s">
        <v>10</v>
      </c>
      <c r="C13" s="456"/>
      <c r="D13" s="820"/>
      <c r="E13" s="821"/>
      <c r="F13" s="820"/>
      <c r="G13" s="821"/>
      <c r="H13" s="820"/>
      <c r="I13" s="821"/>
      <c r="J13" s="820"/>
      <c r="K13" s="821"/>
      <c r="L13" s="820"/>
      <c r="M13" s="821"/>
      <c r="N13" s="820"/>
      <c r="O13" s="821"/>
      <c r="P13" s="820"/>
      <c r="Q13" s="821"/>
      <c r="R13" s="781"/>
      <c r="S13" s="782"/>
      <c r="T13" s="782"/>
      <c r="U13" s="782"/>
      <c r="V13" s="830"/>
      <c r="W13" s="830"/>
      <c r="X13" s="782"/>
      <c r="Y13" s="782"/>
      <c r="Z13" s="782"/>
      <c r="AA13" s="782"/>
      <c r="AB13" s="783"/>
      <c r="AC13" s="783"/>
      <c r="AD13" s="782"/>
      <c r="AE13" s="782"/>
      <c r="AF13" s="782"/>
      <c r="AG13" s="782"/>
      <c r="AH13" s="783"/>
      <c r="AI13" s="783"/>
      <c r="AJ13" s="782"/>
      <c r="AK13" s="782"/>
      <c r="AL13" s="782"/>
      <c r="AM13" s="782"/>
      <c r="AN13" s="783"/>
      <c r="AO13" s="783"/>
      <c r="AP13" s="468"/>
      <c r="BA13" s="779">
        <v>7</v>
      </c>
      <c r="BB13" s="780">
        <f t="shared" si="0"/>
        <v>44749</v>
      </c>
    </row>
    <row r="14" spans="1:54" ht="18" customHeight="1">
      <c r="A14" s="596"/>
      <c r="B14" s="458" t="s">
        <v>427</v>
      </c>
      <c r="C14" s="456"/>
      <c r="D14" s="820"/>
      <c r="E14" s="821"/>
      <c r="F14" s="820"/>
      <c r="G14" s="821"/>
      <c r="H14" s="820"/>
      <c r="I14" s="821"/>
      <c r="J14" s="820"/>
      <c r="K14" s="821"/>
      <c r="L14" s="820"/>
      <c r="M14" s="821"/>
      <c r="N14" s="820"/>
      <c r="O14" s="821"/>
      <c r="P14" s="820"/>
      <c r="Q14" s="821"/>
      <c r="R14" s="781"/>
      <c r="S14" s="782"/>
      <c r="T14" s="782"/>
      <c r="U14" s="782"/>
      <c r="V14" s="830"/>
      <c r="W14" s="830"/>
      <c r="X14" s="782"/>
      <c r="Y14" s="782"/>
      <c r="Z14" s="782"/>
      <c r="AA14" s="782"/>
      <c r="AB14" s="783"/>
      <c r="AC14" s="783"/>
      <c r="AD14" s="782"/>
      <c r="AE14" s="782"/>
      <c r="AF14" s="782"/>
      <c r="AG14" s="782"/>
      <c r="AH14" s="783"/>
      <c r="AI14" s="783"/>
      <c r="AJ14" s="782"/>
      <c r="AK14" s="782"/>
      <c r="AL14" s="782"/>
      <c r="AM14" s="782"/>
      <c r="AN14" s="783"/>
      <c r="AO14" s="783"/>
      <c r="AP14" s="468"/>
      <c r="BA14" s="779">
        <v>8</v>
      </c>
      <c r="BB14" s="780">
        <f t="shared" si="0"/>
        <v>44779.5</v>
      </c>
    </row>
    <row r="15" spans="1:54" ht="18" customHeight="1">
      <c r="A15" s="596"/>
      <c r="B15" s="458" t="s">
        <v>428</v>
      </c>
      <c r="C15" s="456"/>
      <c r="D15" s="820"/>
      <c r="E15" s="821"/>
      <c r="F15" s="820"/>
      <c r="G15" s="821"/>
      <c r="H15" s="820"/>
      <c r="I15" s="821"/>
      <c r="J15" s="820"/>
      <c r="K15" s="821"/>
      <c r="L15" s="820"/>
      <c r="M15" s="821"/>
      <c r="N15" s="820"/>
      <c r="O15" s="821"/>
      <c r="P15" s="820"/>
      <c r="Q15" s="821"/>
      <c r="R15" s="781"/>
      <c r="S15" s="782"/>
      <c r="T15" s="782"/>
      <c r="U15" s="782"/>
      <c r="V15" s="830"/>
      <c r="W15" s="830"/>
      <c r="X15" s="782"/>
      <c r="Y15" s="782"/>
      <c r="Z15" s="782"/>
      <c r="AA15" s="782"/>
      <c r="AB15" s="783"/>
      <c r="AC15" s="783"/>
      <c r="AD15" s="782"/>
      <c r="AE15" s="782"/>
      <c r="AF15" s="782"/>
      <c r="AG15" s="782"/>
      <c r="AH15" s="783"/>
      <c r="AI15" s="783"/>
      <c r="AJ15" s="782"/>
      <c r="AK15" s="782"/>
      <c r="AL15" s="782"/>
      <c r="AM15" s="782"/>
      <c r="AN15" s="783"/>
      <c r="AO15" s="783"/>
      <c r="AP15" s="468"/>
      <c r="BA15" s="779">
        <v>9</v>
      </c>
      <c r="BB15" s="780">
        <f t="shared" si="0"/>
        <v>44810</v>
      </c>
    </row>
    <row r="16" spans="1:54" ht="18" customHeight="1">
      <c r="A16" s="596"/>
      <c r="B16" s="458" t="s">
        <v>429</v>
      </c>
      <c r="C16" s="456"/>
      <c r="D16" s="820"/>
      <c r="E16" s="821"/>
      <c r="F16" s="820"/>
      <c r="G16" s="821"/>
      <c r="H16" s="820"/>
      <c r="I16" s="821"/>
      <c r="J16" s="820"/>
      <c r="K16" s="821"/>
      <c r="L16" s="820"/>
      <c r="M16" s="821"/>
      <c r="N16" s="820"/>
      <c r="O16" s="821"/>
      <c r="P16" s="820"/>
      <c r="Q16" s="821"/>
      <c r="R16" s="781"/>
      <c r="S16" s="782"/>
      <c r="T16" s="782"/>
      <c r="U16" s="782"/>
      <c r="V16" s="830"/>
      <c r="W16" s="830"/>
      <c r="X16" s="782"/>
      <c r="Y16" s="782"/>
      <c r="Z16" s="782"/>
      <c r="AA16" s="782"/>
      <c r="AB16" s="783"/>
      <c r="AC16" s="783"/>
      <c r="AD16" s="782"/>
      <c r="AE16" s="782"/>
      <c r="AF16" s="782"/>
      <c r="AG16" s="782"/>
      <c r="AH16" s="783"/>
      <c r="AI16" s="783"/>
      <c r="AJ16" s="782"/>
      <c r="AK16" s="782"/>
      <c r="AL16" s="782"/>
      <c r="AM16" s="782"/>
      <c r="AN16" s="783"/>
      <c r="AO16" s="783"/>
      <c r="AP16" s="468"/>
      <c r="BA16" s="779">
        <v>10</v>
      </c>
      <c r="BB16" s="780">
        <f t="shared" si="0"/>
        <v>44840.5</v>
      </c>
    </row>
    <row r="17" spans="1:54" ht="18" customHeight="1">
      <c r="A17" s="596"/>
      <c r="B17" s="458" t="s">
        <v>430</v>
      </c>
      <c r="C17" s="456"/>
      <c r="D17" s="820"/>
      <c r="E17" s="821"/>
      <c r="F17" s="820"/>
      <c r="G17" s="821"/>
      <c r="H17" s="820"/>
      <c r="I17" s="821"/>
      <c r="J17" s="820"/>
      <c r="K17" s="821"/>
      <c r="L17" s="820"/>
      <c r="M17" s="821"/>
      <c r="N17" s="820"/>
      <c r="O17" s="821"/>
      <c r="P17" s="820"/>
      <c r="Q17" s="821"/>
      <c r="R17" s="781"/>
      <c r="S17" s="782"/>
      <c r="T17" s="782"/>
      <c r="U17" s="782"/>
      <c r="V17" s="830"/>
      <c r="W17" s="830"/>
      <c r="X17" s="782"/>
      <c r="Y17" s="782"/>
      <c r="Z17" s="782"/>
      <c r="AA17" s="782"/>
      <c r="AB17" s="783"/>
      <c r="AC17" s="783"/>
      <c r="AD17" s="782"/>
      <c r="AE17" s="782"/>
      <c r="AF17" s="782"/>
      <c r="AG17" s="782"/>
      <c r="AH17" s="783"/>
      <c r="AI17" s="783"/>
      <c r="AJ17" s="782"/>
      <c r="AK17" s="782"/>
      <c r="AL17" s="782"/>
      <c r="AM17" s="782"/>
      <c r="AN17" s="783"/>
      <c r="AO17" s="783"/>
      <c r="AP17" s="468"/>
      <c r="BA17" s="779">
        <v>11</v>
      </c>
      <c r="BB17" s="780">
        <f t="shared" si="0"/>
        <v>44871</v>
      </c>
    </row>
    <row r="18" spans="1:54" ht="18" customHeight="1">
      <c r="A18" s="596"/>
      <c r="B18" s="458" t="s">
        <v>431</v>
      </c>
      <c r="C18" s="456"/>
      <c r="D18" s="820"/>
      <c r="E18" s="821"/>
      <c r="F18" s="820"/>
      <c r="G18" s="821"/>
      <c r="H18" s="820"/>
      <c r="I18" s="821"/>
      <c r="J18" s="820"/>
      <c r="K18" s="821"/>
      <c r="L18" s="820"/>
      <c r="M18" s="821"/>
      <c r="N18" s="820"/>
      <c r="O18" s="821"/>
      <c r="P18" s="820"/>
      <c r="Q18" s="821"/>
      <c r="R18" s="781"/>
      <c r="S18" s="782"/>
      <c r="T18" s="782"/>
      <c r="U18" s="782"/>
      <c r="V18" s="830"/>
      <c r="W18" s="830"/>
      <c r="X18" s="782"/>
      <c r="Y18" s="782"/>
      <c r="Z18" s="782"/>
      <c r="AA18" s="782"/>
      <c r="AB18" s="783"/>
      <c r="AC18" s="783"/>
      <c r="AD18" s="782"/>
      <c r="AE18" s="782"/>
      <c r="AF18" s="782"/>
      <c r="AG18" s="782"/>
      <c r="AH18" s="783"/>
      <c r="AI18" s="783"/>
      <c r="AJ18" s="782"/>
      <c r="AK18" s="782"/>
      <c r="AL18" s="782"/>
      <c r="AM18" s="782"/>
      <c r="AN18" s="783"/>
      <c r="AO18" s="783"/>
      <c r="AP18" s="468"/>
      <c r="BA18" s="779">
        <v>12</v>
      </c>
      <c r="BB18" s="780">
        <f t="shared" si="0"/>
        <v>44901.5</v>
      </c>
    </row>
    <row r="19" spans="1:54" ht="18" customHeight="1">
      <c r="A19" s="596"/>
      <c r="B19" s="458" t="s">
        <v>432</v>
      </c>
      <c r="C19" s="456"/>
      <c r="D19" s="820"/>
      <c r="E19" s="821"/>
      <c r="F19" s="820"/>
      <c r="G19" s="821"/>
      <c r="H19" s="820"/>
      <c r="I19" s="821"/>
      <c r="J19" s="820"/>
      <c r="K19" s="821"/>
      <c r="L19" s="820"/>
      <c r="M19" s="821"/>
      <c r="N19" s="820"/>
      <c r="O19" s="821"/>
      <c r="P19" s="820"/>
      <c r="Q19" s="821"/>
      <c r="R19" s="781"/>
      <c r="S19" s="782"/>
      <c r="T19" s="782"/>
      <c r="U19" s="782"/>
      <c r="V19" s="830"/>
      <c r="W19" s="830"/>
      <c r="X19" s="782"/>
      <c r="Y19" s="782"/>
      <c r="Z19" s="782"/>
      <c r="AA19" s="782"/>
      <c r="AB19" s="783"/>
      <c r="AC19" s="783"/>
      <c r="AD19" s="782"/>
      <c r="AE19" s="782"/>
      <c r="AF19" s="782"/>
      <c r="AG19" s="782"/>
      <c r="AH19" s="783"/>
      <c r="AI19" s="783"/>
      <c r="AJ19" s="782"/>
      <c r="AK19" s="782"/>
      <c r="AL19" s="782"/>
      <c r="AM19" s="782"/>
      <c r="AN19" s="783"/>
      <c r="AO19" s="783"/>
      <c r="AP19" s="468"/>
    </row>
    <row r="20" spans="1:54" ht="18" customHeight="1">
      <c r="A20" s="596"/>
      <c r="B20" s="458" t="s">
        <v>433</v>
      </c>
      <c r="C20" s="456"/>
      <c r="D20" s="820"/>
      <c r="E20" s="821"/>
      <c r="F20" s="820"/>
      <c r="G20" s="821"/>
      <c r="H20" s="820"/>
      <c r="I20" s="821"/>
      <c r="J20" s="820"/>
      <c r="K20" s="821"/>
      <c r="L20" s="820"/>
      <c r="M20" s="821"/>
      <c r="N20" s="820"/>
      <c r="O20" s="821"/>
      <c r="P20" s="820"/>
      <c r="Q20" s="821"/>
      <c r="R20" s="781"/>
      <c r="S20" s="782"/>
      <c r="T20" s="782"/>
      <c r="U20" s="782"/>
      <c r="V20" s="830"/>
      <c r="W20" s="830"/>
      <c r="X20" s="782"/>
      <c r="Y20" s="782"/>
      <c r="Z20" s="782"/>
      <c r="AA20" s="782"/>
      <c r="AB20" s="783"/>
      <c r="AC20" s="783"/>
      <c r="AD20" s="782"/>
      <c r="AE20" s="782"/>
      <c r="AF20" s="782"/>
      <c r="AG20" s="782"/>
      <c r="AH20" s="783"/>
      <c r="AI20" s="783"/>
      <c r="AJ20" s="782"/>
      <c r="AK20" s="782"/>
      <c r="AL20" s="782"/>
      <c r="AM20" s="782"/>
      <c r="AN20" s="783"/>
      <c r="AO20" s="783"/>
      <c r="AP20" s="468"/>
    </row>
    <row r="21" spans="1:54" ht="18" customHeight="1">
      <c r="A21" s="596"/>
      <c r="B21" s="458" t="s">
        <v>434</v>
      </c>
      <c r="C21" s="456"/>
      <c r="D21" s="820"/>
      <c r="E21" s="821"/>
      <c r="F21" s="820"/>
      <c r="G21" s="821"/>
      <c r="H21" s="820"/>
      <c r="I21" s="821"/>
      <c r="J21" s="820"/>
      <c r="K21" s="821"/>
      <c r="L21" s="820"/>
      <c r="M21" s="821"/>
      <c r="N21" s="820"/>
      <c r="O21" s="821"/>
      <c r="P21" s="820"/>
      <c r="Q21" s="821"/>
      <c r="R21" s="781"/>
      <c r="S21" s="782"/>
      <c r="T21" s="782"/>
      <c r="U21" s="782"/>
      <c r="V21" s="830"/>
      <c r="W21" s="830"/>
      <c r="X21" s="782"/>
      <c r="Y21" s="782"/>
      <c r="Z21" s="782"/>
      <c r="AA21" s="782"/>
      <c r="AB21" s="783"/>
      <c r="AC21" s="783"/>
      <c r="AD21" s="782"/>
      <c r="AE21" s="782"/>
      <c r="AF21" s="782"/>
      <c r="AG21" s="782"/>
      <c r="AH21" s="783"/>
      <c r="AI21" s="783"/>
      <c r="AJ21" s="782"/>
      <c r="AK21" s="782"/>
      <c r="AL21" s="782"/>
      <c r="AM21" s="782"/>
      <c r="AN21" s="783"/>
      <c r="AO21" s="783"/>
      <c r="AP21" s="468"/>
    </row>
    <row r="22" spans="1:54" ht="18" customHeight="1" thickBot="1">
      <c r="A22" s="596"/>
      <c r="B22" s="458" t="s">
        <v>435</v>
      </c>
      <c r="C22" s="300"/>
      <c r="D22" s="826"/>
      <c r="E22" s="827"/>
      <c r="F22" s="826"/>
      <c r="G22" s="827"/>
      <c r="H22" s="826"/>
      <c r="I22" s="827"/>
      <c r="J22" s="826"/>
      <c r="K22" s="827"/>
      <c r="L22" s="826"/>
      <c r="M22" s="827"/>
      <c r="N22" s="826"/>
      <c r="O22" s="827"/>
      <c r="P22" s="826"/>
      <c r="Q22" s="827"/>
      <c r="R22" s="781"/>
      <c r="S22" s="782"/>
      <c r="T22" s="782"/>
      <c r="U22" s="782"/>
      <c r="V22" s="830"/>
      <c r="W22" s="830"/>
      <c r="X22" s="782"/>
      <c r="Y22" s="782"/>
      <c r="Z22" s="782"/>
      <c r="AA22" s="782"/>
      <c r="AB22" s="783"/>
      <c r="AC22" s="783"/>
      <c r="AD22" s="782"/>
      <c r="AE22" s="782"/>
      <c r="AF22" s="782"/>
      <c r="AG22" s="782"/>
      <c r="AH22" s="783"/>
      <c r="AI22" s="783"/>
      <c r="AJ22" s="782"/>
      <c r="AK22" s="782"/>
      <c r="AL22" s="782"/>
      <c r="AM22" s="782"/>
      <c r="AN22" s="783"/>
      <c r="AO22" s="783"/>
      <c r="AP22" s="468"/>
    </row>
    <row r="23" spans="1:54" ht="18" customHeight="1">
      <c r="A23" s="596"/>
      <c r="B23" s="468"/>
      <c r="C23" s="468"/>
      <c r="D23" s="468"/>
      <c r="E23" s="468"/>
      <c r="F23" s="468"/>
      <c r="G23" s="468"/>
      <c r="H23" s="468"/>
      <c r="I23" s="468"/>
      <c r="J23" s="468"/>
      <c r="K23" s="468"/>
      <c r="L23" s="468"/>
      <c r="M23" s="468"/>
      <c r="N23" s="468"/>
      <c r="O23" s="468"/>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68"/>
      <c r="AP23" s="468"/>
    </row>
    <row r="24" spans="1:54" ht="18" customHeight="1">
      <c r="A24" s="596"/>
      <c r="B24" s="468"/>
      <c r="C24" s="468"/>
      <c r="D24" s="433"/>
      <c r="E24" s="433"/>
      <c r="F24" s="433"/>
      <c r="G24" s="433"/>
      <c r="H24" s="433"/>
      <c r="I24" s="433"/>
      <c r="J24" s="433"/>
      <c r="K24" s="433"/>
      <c r="L24" s="433"/>
      <c r="M24" s="433"/>
      <c r="N24" s="433"/>
      <c r="O24" s="433"/>
      <c r="P24" s="433"/>
      <c r="Q24" s="433"/>
      <c r="R24" s="433"/>
      <c r="S24" s="433"/>
      <c r="T24" s="433"/>
      <c r="U24" s="433"/>
      <c r="V24" s="433"/>
      <c r="W24" s="433"/>
      <c r="X24" s="433"/>
      <c r="Y24" s="433"/>
      <c r="Z24" s="433"/>
      <c r="AA24" s="433"/>
      <c r="AB24" s="433"/>
      <c r="AC24" s="433"/>
      <c r="AD24" s="433"/>
      <c r="AE24" s="433"/>
      <c r="AF24" s="433"/>
      <c r="AG24" s="433"/>
      <c r="AH24" s="433"/>
      <c r="AI24" s="433"/>
      <c r="AJ24" s="433"/>
      <c r="AK24" s="433"/>
      <c r="AL24" s="433"/>
      <c r="AM24" s="433"/>
      <c r="AN24" s="433"/>
      <c r="AO24" s="468"/>
      <c r="AP24" s="468"/>
    </row>
    <row r="25" spans="1:54" ht="16.149999999999999" customHeight="1" thickBot="1">
      <c r="A25" s="596"/>
      <c r="B25" s="828" t="s">
        <v>362</v>
      </c>
      <c r="C25" s="828"/>
      <c r="D25" s="433"/>
      <c r="E25" s="433"/>
      <c r="F25" s="433"/>
      <c r="G25" s="433"/>
      <c r="H25" s="433"/>
      <c r="I25" s="433"/>
      <c r="J25" s="433"/>
      <c r="K25" s="433"/>
      <c r="L25" s="433"/>
      <c r="M25" s="433"/>
      <c r="N25" s="433"/>
      <c r="O25" s="433"/>
      <c r="P25" s="433"/>
      <c r="Q25" s="433"/>
      <c r="R25" s="433"/>
      <c r="S25" s="433"/>
      <c r="T25" s="433"/>
      <c r="U25" s="433"/>
      <c r="V25" s="433"/>
      <c r="W25" s="433"/>
      <c r="X25" s="433"/>
      <c r="Y25" s="433"/>
      <c r="Z25" s="433"/>
      <c r="AA25" s="433"/>
      <c r="AB25" s="433"/>
      <c r="AC25" s="433"/>
      <c r="AD25" s="433"/>
      <c r="AE25" s="433"/>
      <c r="AF25" s="433"/>
      <c r="AG25" s="433"/>
      <c r="AH25" s="433"/>
      <c r="AI25" s="433"/>
      <c r="AJ25" s="433"/>
      <c r="AK25" s="433"/>
      <c r="AL25" s="433"/>
      <c r="AM25" s="433"/>
      <c r="AN25" s="433"/>
      <c r="AO25" s="468"/>
      <c r="AP25" s="468"/>
    </row>
    <row r="26" spans="1:54" ht="15.75" thickBot="1">
      <c r="A26" s="596"/>
      <c r="B26" s="468"/>
      <c r="C26" s="468"/>
      <c r="D26" s="600">
        <f>IF($F$4="","",$F$4)</f>
        <v>2028</v>
      </c>
      <c r="E26" s="601"/>
      <c r="F26" s="602"/>
      <c r="G26" s="602"/>
      <c r="H26" s="602"/>
      <c r="I26" s="762"/>
      <c r="J26" s="602">
        <f>IF($F$4="","",D26+1)</f>
        <v>2029</v>
      </c>
      <c r="K26" s="601"/>
      <c r="L26" s="602"/>
      <c r="M26" s="602"/>
      <c r="N26" s="602"/>
      <c r="O26" s="762"/>
      <c r="P26" s="602">
        <f>IF($F$4="","",J26+1)</f>
        <v>2030</v>
      </c>
      <c r="Q26" s="601"/>
      <c r="R26" s="602"/>
      <c r="S26" s="602"/>
      <c r="T26" s="602"/>
      <c r="U26" s="762"/>
      <c r="V26" s="602">
        <f>IF($F$4="","",P26+1)</f>
        <v>2031</v>
      </c>
      <c r="W26" s="601"/>
      <c r="X26" s="602"/>
      <c r="Y26" s="602"/>
      <c r="Z26" s="602"/>
      <c r="AA26" s="762"/>
      <c r="AB26" s="602">
        <f>IF($F$4="","",V26+1)</f>
        <v>2032</v>
      </c>
      <c r="AC26" s="601"/>
      <c r="AD26" s="602"/>
      <c r="AE26" s="602"/>
      <c r="AF26" s="602"/>
      <c r="AG26" s="762"/>
      <c r="AH26" s="602">
        <f>IF($F$4="","",AB26+1)</f>
        <v>2033</v>
      </c>
      <c r="AI26" s="601"/>
      <c r="AJ26" s="602"/>
      <c r="AK26" s="602"/>
      <c r="AL26" s="602"/>
      <c r="AM26" s="762"/>
      <c r="AN26" s="602">
        <f>IF($F$4="","",AH26+1)</f>
        <v>2034</v>
      </c>
      <c r="AO26" s="601"/>
      <c r="AP26" s="602"/>
      <c r="AQ26" s="602"/>
      <c r="AR26" s="602"/>
      <c r="AS26" s="762"/>
    </row>
    <row r="27" spans="1:54" ht="20.25" customHeight="1" thickBot="1">
      <c r="A27" s="596"/>
      <c r="B27" s="468"/>
      <c r="C27" s="769" t="s">
        <v>22</v>
      </c>
      <c r="D27" s="769" t="s">
        <v>524</v>
      </c>
      <c r="E27" s="770" t="s">
        <v>453</v>
      </c>
      <c r="F27" s="771" t="s">
        <v>525</v>
      </c>
      <c r="G27" s="770" t="s">
        <v>453</v>
      </c>
      <c r="H27" s="771" t="s">
        <v>523</v>
      </c>
      <c r="I27" s="772" t="s">
        <v>453</v>
      </c>
      <c r="J27" s="769" t="s">
        <v>524</v>
      </c>
      <c r="K27" s="770" t="s">
        <v>453</v>
      </c>
      <c r="L27" s="771" t="s">
        <v>525</v>
      </c>
      <c r="M27" s="770" t="s">
        <v>453</v>
      </c>
      <c r="N27" s="771" t="s">
        <v>523</v>
      </c>
      <c r="O27" s="772" t="s">
        <v>453</v>
      </c>
      <c r="P27" s="769" t="s">
        <v>524</v>
      </c>
      <c r="Q27" s="770" t="s">
        <v>453</v>
      </c>
      <c r="R27" s="771" t="s">
        <v>525</v>
      </c>
      <c r="S27" s="770" t="s">
        <v>453</v>
      </c>
      <c r="T27" s="771" t="s">
        <v>523</v>
      </c>
      <c r="U27" s="772" t="s">
        <v>453</v>
      </c>
      <c r="V27" s="769" t="s">
        <v>524</v>
      </c>
      <c r="W27" s="770" t="s">
        <v>453</v>
      </c>
      <c r="X27" s="771" t="s">
        <v>525</v>
      </c>
      <c r="Y27" s="770" t="s">
        <v>453</v>
      </c>
      <c r="Z27" s="771" t="s">
        <v>523</v>
      </c>
      <c r="AA27" s="772" t="s">
        <v>453</v>
      </c>
      <c r="AB27" s="769" t="s">
        <v>524</v>
      </c>
      <c r="AC27" s="770" t="s">
        <v>453</v>
      </c>
      <c r="AD27" s="771" t="s">
        <v>525</v>
      </c>
      <c r="AE27" s="770" t="s">
        <v>453</v>
      </c>
      <c r="AF27" s="771" t="s">
        <v>523</v>
      </c>
      <c r="AG27" s="772" t="s">
        <v>453</v>
      </c>
      <c r="AH27" s="769" t="s">
        <v>524</v>
      </c>
      <c r="AI27" s="770" t="s">
        <v>453</v>
      </c>
      <c r="AJ27" s="771" t="s">
        <v>525</v>
      </c>
      <c r="AK27" s="770" t="s">
        <v>453</v>
      </c>
      <c r="AL27" s="771" t="s">
        <v>523</v>
      </c>
      <c r="AM27" s="772" t="s">
        <v>453</v>
      </c>
      <c r="AN27" s="769" t="s">
        <v>524</v>
      </c>
      <c r="AO27" s="770" t="s">
        <v>453</v>
      </c>
      <c r="AP27" s="771" t="s">
        <v>525</v>
      </c>
      <c r="AQ27" s="770" t="s">
        <v>453</v>
      </c>
      <c r="AR27" s="771" t="s">
        <v>523</v>
      </c>
      <c r="AS27" s="772" t="s">
        <v>453</v>
      </c>
    </row>
    <row r="28" spans="1:54" ht="15">
      <c r="A28" s="596"/>
      <c r="B28" s="603" t="s">
        <v>11</v>
      </c>
      <c r="C28" s="309" t="s">
        <v>550</v>
      </c>
      <c r="D28" s="310">
        <v>1000</v>
      </c>
      <c r="E28" s="461" t="s">
        <v>452</v>
      </c>
      <c r="F28" s="310">
        <v>1000</v>
      </c>
      <c r="G28" s="784" t="str">
        <f>IF($E$28="","",$E$28)</f>
        <v>Unité</v>
      </c>
      <c r="H28" s="785">
        <f>D28-F28</f>
        <v>0</v>
      </c>
      <c r="I28" s="786" t="str">
        <f>IF($E$28="","",$E$28)</f>
        <v>Unité</v>
      </c>
      <c r="J28" s="310">
        <f>D28</f>
        <v>1000</v>
      </c>
      <c r="K28" s="784" t="str">
        <f>IF($E$28="","",$E$28)</f>
        <v>Unité</v>
      </c>
      <c r="L28" s="310">
        <f>J28</f>
        <v>1000</v>
      </c>
      <c r="M28" s="784" t="str">
        <f>IF($E$28="","",$E$28)</f>
        <v>Unité</v>
      </c>
      <c r="N28" s="785">
        <f>H28+J28-L28</f>
        <v>0</v>
      </c>
      <c r="O28" s="786" t="str">
        <f>IF($E$28="","",$E$28)</f>
        <v>Unité</v>
      </c>
      <c r="P28" s="310">
        <f>J28</f>
        <v>1000</v>
      </c>
      <c r="Q28" s="784" t="str">
        <f>IF($E$28="","",$E$28)</f>
        <v>Unité</v>
      </c>
      <c r="R28" s="310">
        <f>P28</f>
        <v>1000</v>
      </c>
      <c r="S28" s="784" t="str">
        <f>IF($E$28="","",$E$28)</f>
        <v>Unité</v>
      </c>
      <c r="T28" s="785">
        <f>N28+P28-R28</f>
        <v>0</v>
      </c>
      <c r="U28" s="786" t="str">
        <f>IF($E$28="","",$E$28)</f>
        <v>Unité</v>
      </c>
      <c r="V28" s="310">
        <f>P28</f>
        <v>1000</v>
      </c>
      <c r="W28" s="784" t="str">
        <f>IF($E$28="","",$E$28)</f>
        <v>Unité</v>
      </c>
      <c r="X28" s="310">
        <f>V28</f>
        <v>1000</v>
      </c>
      <c r="Y28" s="784" t="str">
        <f>IF($E$28="","",$E$28)</f>
        <v>Unité</v>
      </c>
      <c r="Z28" s="785">
        <f>T28+V28-X28</f>
        <v>0</v>
      </c>
      <c r="AA28" s="786" t="str">
        <f>IF($E$28="","",$E$28)</f>
        <v>Unité</v>
      </c>
      <c r="AB28" s="310">
        <f>V28</f>
        <v>1000</v>
      </c>
      <c r="AC28" s="784" t="str">
        <f>IF($E$28="","",$E$28)</f>
        <v>Unité</v>
      </c>
      <c r="AD28" s="310">
        <f>AB28</f>
        <v>1000</v>
      </c>
      <c r="AE28" s="784" t="str">
        <f>IF($E$28="","",$E$28)</f>
        <v>Unité</v>
      </c>
      <c r="AF28" s="785">
        <f>Z28+AB28-AD28</f>
        <v>0</v>
      </c>
      <c r="AG28" s="786" t="str">
        <f>IF($E$28="","",$E$28)</f>
        <v>Unité</v>
      </c>
      <c r="AH28" s="310"/>
      <c r="AI28" s="784" t="str">
        <f>IF($E$28="","",$E$28)</f>
        <v>Unité</v>
      </c>
      <c r="AJ28" s="758"/>
      <c r="AK28" s="784" t="str">
        <f>IF($E$28="","",$E$28)</f>
        <v>Unité</v>
      </c>
      <c r="AL28" s="785">
        <f>AF28+AH28-AJ28</f>
        <v>0</v>
      </c>
      <c r="AM28" s="786" t="str">
        <f>IF($E$28="","",$E$28)</f>
        <v>Unité</v>
      </c>
      <c r="AN28" s="310"/>
      <c r="AO28" s="784" t="str">
        <f>IF($E$28="","",$E$28)</f>
        <v>Unité</v>
      </c>
      <c r="AP28" s="758"/>
      <c r="AQ28" s="784" t="str">
        <f>IF($E$28="","",$E$28)</f>
        <v>Unité</v>
      </c>
      <c r="AR28" s="785">
        <f>AL28+AN28-AP28</f>
        <v>0</v>
      </c>
      <c r="AS28" s="786" t="str">
        <f>IF($E$28="","",$E$28)</f>
        <v>Unité</v>
      </c>
      <c r="AZ28" s="604" t="s">
        <v>444</v>
      </c>
    </row>
    <row r="29" spans="1:54" ht="15">
      <c r="A29" s="596"/>
      <c r="B29" s="605" t="s">
        <v>12</v>
      </c>
      <c r="C29" s="311" t="s">
        <v>551</v>
      </c>
      <c r="D29" s="310">
        <v>1500</v>
      </c>
      <c r="E29" s="459" t="s">
        <v>452</v>
      </c>
      <c r="F29" s="310">
        <v>1500</v>
      </c>
      <c r="G29" s="784" t="str">
        <f>IF($E$29="","",$E$29)</f>
        <v>Unité</v>
      </c>
      <c r="H29" s="785">
        <f t="shared" ref="H29:H49" si="1">D29-F29</f>
        <v>0</v>
      </c>
      <c r="I29" s="786" t="str">
        <f>IF($E$29="","",$E$29)</f>
        <v>Unité</v>
      </c>
      <c r="J29" s="310">
        <f t="shared" ref="J29:J30" si="2">D29</f>
        <v>1500</v>
      </c>
      <c r="K29" s="784" t="str">
        <f>IF($E$29="","",$E$29)</f>
        <v>Unité</v>
      </c>
      <c r="L29" s="310">
        <f t="shared" ref="L29:L30" si="3">J29</f>
        <v>1500</v>
      </c>
      <c r="M29" s="784" t="str">
        <f>IF($E$29="","",$E$29)</f>
        <v>Unité</v>
      </c>
      <c r="N29" s="785">
        <f t="shared" ref="N29:N49" si="4">H29+J29-L29</f>
        <v>0</v>
      </c>
      <c r="O29" s="786" t="str">
        <f>IF($E$29="","",$E$29)</f>
        <v>Unité</v>
      </c>
      <c r="P29" s="310">
        <f t="shared" ref="P29:P30" si="5">J29</f>
        <v>1500</v>
      </c>
      <c r="Q29" s="784" t="str">
        <f>IF($E$29="","",$E$29)</f>
        <v>Unité</v>
      </c>
      <c r="R29" s="310">
        <f t="shared" ref="R29:R30" si="6">P29</f>
        <v>1500</v>
      </c>
      <c r="S29" s="784" t="str">
        <f>IF($E$29="","",$E$29)</f>
        <v>Unité</v>
      </c>
      <c r="T29" s="785">
        <f t="shared" ref="T29:T49" si="7">N29+P29-R29</f>
        <v>0</v>
      </c>
      <c r="U29" s="786" t="str">
        <f>IF($E$29="","",$E$29)</f>
        <v>Unité</v>
      </c>
      <c r="V29" s="310">
        <f t="shared" ref="V29:V30" si="8">P29</f>
        <v>1500</v>
      </c>
      <c r="W29" s="784" t="str">
        <f>IF($E$29="","",$E$29)</f>
        <v>Unité</v>
      </c>
      <c r="X29" s="310">
        <f t="shared" ref="X29:X30" si="9">V29</f>
        <v>1500</v>
      </c>
      <c r="Y29" s="784" t="str">
        <f>IF($E$29="","",$E$29)</f>
        <v>Unité</v>
      </c>
      <c r="Z29" s="785">
        <f t="shared" ref="Z29:Z49" si="10">T29+V29-X29</f>
        <v>0</v>
      </c>
      <c r="AA29" s="786" t="str">
        <f>IF($E$29="","",$E$29)</f>
        <v>Unité</v>
      </c>
      <c r="AB29" s="310">
        <f t="shared" ref="AB29:AB30" si="11">V29</f>
        <v>1500</v>
      </c>
      <c r="AC29" s="784" t="str">
        <f>IF($E$29="","",$E$29)</f>
        <v>Unité</v>
      </c>
      <c r="AD29" s="310">
        <f t="shared" ref="AD29:AD30" si="12">AB29</f>
        <v>1500</v>
      </c>
      <c r="AE29" s="784" t="str">
        <f>IF($E$29="","",$E$29)</f>
        <v>Unité</v>
      </c>
      <c r="AF29" s="785">
        <f t="shared" ref="AF29:AF49" si="13">Z29+AB29-AD29</f>
        <v>0</v>
      </c>
      <c r="AG29" s="786" t="str">
        <f>IF($E$29="","",$E$29)</f>
        <v>Unité</v>
      </c>
      <c r="AH29" s="310"/>
      <c r="AI29" s="784" t="str">
        <f>IF($E$29="","",$E$29)</f>
        <v>Unité</v>
      </c>
      <c r="AJ29" s="759"/>
      <c r="AK29" s="784" t="str">
        <f>IF($E$29="","",$E$29)</f>
        <v>Unité</v>
      </c>
      <c r="AL29" s="785">
        <f t="shared" ref="AL29:AL49" si="14">AF29+AH29-AJ29</f>
        <v>0</v>
      </c>
      <c r="AM29" s="786" t="str">
        <f>IF($E$29="","",$E$29)</f>
        <v>Unité</v>
      </c>
      <c r="AN29" s="310"/>
      <c r="AO29" s="784" t="str">
        <f>IF($E$29="","",$E$29)</f>
        <v>Unité</v>
      </c>
      <c r="AP29" s="759"/>
      <c r="AQ29" s="784" t="str">
        <f>IF($E$29="","",$E$29)</f>
        <v>Unité</v>
      </c>
      <c r="AR29" s="785">
        <f t="shared" ref="AR29:AR49" si="15">AL29+AN29-AP29</f>
        <v>0</v>
      </c>
      <c r="AS29" s="786" t="str">
        <f>IF($E$29="","",$E$29)</f>
        <v>Unité</v>
      </c>
      <c r="AZ29" s="604" t="s">
        <v>449</v>
      </c>
    </row>
    <row r="30" spans="1:54" ht="15">
      <c r="A30" s="596"/>
      <c r="B30" s="605" t="s">
        <v>13</v>
      </c>
      <c r="C30" s="311" t="s">
        <v>552</v>
      </c>
      <c r="D30" s="312">
        <v>1500</v>
      </c>
      <c r="E30" s="459" t="s">
        <v>452</v>
      </c>
      <c r="F30" s="312">
        <v>1500</v>
      </c>
      <c r="G30" s="784" t="str">
        <f>IF($E$30="","",$E$30)</f>
        <v>Unité</v>
      </c>
      <c r="H30" s="785">
        <f t="shared" si="1"/>
        <v>0</v>
      </c>
      <c r="I30" s="786" t="str">
        <f>IF($E$30="","",$E$30)</f>
        <v>Unité</v>
      </c>
      <c r="J30" s="312">
        <f t="shared" si="2"/>
        <v>1500</v>
      </c>
      <c r="K30" s="784" t="str">
        <f>IF($E$30="","",$E$30)</f>
        <v>Unité</v>
      </c>
      <c r="L30" s="312">
        <f t="shared" si="3"/>
        <v>1500</v>
      </c>
      <c r="M30" s="784" t="str">
        <f>IF($E$30="","",$E$30)</f>
        <v>Unité</v>
      </c>
      <c r="N30" s="785">
        <f t="shared" si="4"/>
        <v>0</v>
      </c>
      <c r="O30" s="786" t="str">
        <f>IF($E$30="","",$E$30)</f>
        <v>Unité</v>
      </c>
      <c r="P30" s="312">
        <f t="shared" si="5"/>
        <v>1500</v>
      </c>
      <c r="Q30" s="784" t="str">
        <f>IF($E$30="","",$E$30)</f>
        <v>Unité</v>
      </c>
      <c r="R30" s="312">
        <f t="shared" si="6"/>
        <v>1500</v>
      </c>
      <c r="S30" s="784" t="str">
        <f>IF($E$30="","",$E$30)</f>
        <v>Unité</v>
      </c>
      <c r="T30" s="785">
        <f t="shared" si="7"/>
        <v>0</v>
      </c>
      <c r="U30" s="786" t="str">
        <f>IF($E$30="","",$E$30)</f>
        <v>Unité</v>
      </c>
      <c r="V30" s="312">
        <f t="shared" si="8"/>
        <v>1500</v>
      </c>
      <c r="W30" s="784" t="str">
        <f>IF($E$30="","",$E$30)</f>
        <v>Unité</v>
      </c>
      <c r="X30" s="312">
        <f t="shared" si="9"/>
        <v>1500</v>
      </c>
      <c r="Y30" s="784" t="str">
        <f>IF($E$30="","",$E$30)</f>
        <v>Unité</v>
      </c>
      <c r="Z30" s="785">
        <f t="shared" si="10"/>
        <v>0</v>
      </c>
      <c r="AA30" s="786" t="str">
        <f>IF($E$30="","",$E$30)</f>
        <v>Unité</v>
      </c>
      <c r="AB30" s="312">
        <f t="shared" si="11"/>
        <v>1500</v>
      </c>
      <c r="AC30" s="784" t="str">
        <f>IF($E$30="","",$E$30)</f>
        <v>Unité</v>
      </c>
      <c r="AD30" s="312">
        <f t="shared" si="12"/>
        <v>1500</v>
      </c>
      <c r="AE30" s="784" t="str">
        <f>IF($E$30="","",$E$30)</f>
        <v>Unité</v>
      </c>
      <c r="AF30" s="785">
        <f t="shared" si="13"/>
        <v>0</v>
      </c>
      <c r="AG30" s="786" t="str">
        <f>IF($E$30="","",$E$30)</f>
        <v>Unité</v>
      </c>
      <c r="AH30" s="312"/>
      <c r="AI30" s="784" t="str">
        <f>IF($E$30="","",$E$30)</f>
        <v>Unité</v>
      </c>
      <c r="AJ30" s="760"/>
      <c r="AK30" s="784" t="str">
        <f>IF($E$30="","",$E$30)</f>
        <v>Unité</v>
      </c>
      <c r="AL30" s="785">
        <f t="shared" si="14"/>
        <v>0</v>
      </c>
      <c r="AM30" s="786" t="str">
        <f>IF($E$30="","",$E$30)</f>
        <v>Unité</v>
      </c>
      <c r="AN30" s="312"/>
      <c r="AO30" s="784" t="str">
        <f>IF($E$30="","",$E$30)</f>
        <v>Unité</v>
      </c>
      <c r="AP30" s="760"/>
      <c r="AQ30" s="784" t="str">
        <f>IF($E$30="","",$E$30)</f>
        <v>Unité</v>
      </c>
      <c r="AR30" s="785">
        <f t="shared" si="15"/>
        <v>0</v>
      </c>
      <c r="AS30" s="786" t="str">
        <f>IF($E$30="","",$E$30)</f>
        <v>Unité</v>
      </c>
      <c r="AZ30" s="604" t="s">
        <v>450</v>
      </c>
    </row>
    <row r="31" spans="1:54" ht="15">
      <c r="A31" s="596"/>
      <c r="B31" s="605" t="s">
        <v>14</v>
      </c>
      <c r="C31" s="311"/>
      <c r="D31" s="312"/>
      <c r="E31" s="459"/>
      <c r="F31" s="312"/>
      <c r="G31" s="784" t="str">
        <f>IF($E$31="","",$E$31)</f>
        <v/>
      </c>
      <c r="H31" s="785">
        <f t="shared" si="1"/>
        <v>0</v>
      </c>
      <c r="I31" s="786" t="str">
        <f>IF($E$31="","",$E$31)</f>
        <v/>
      </c>
      <c r="J31" s="312"/>
      <c r="K31" s="784" t="str">
        <f>IF($E$31="","",$E$31)</f>
        <v/>
      </c>
      <c r="L31" s="312"/>
      <c r="M31" s="784" t="str">
        <f>IF($E$31="","",$E$31)</f>
        <v/>
      </c>
      <c r="N31" s="785">
        <f t="shared" si="4"/>
        <v>0</v>
      </c>
      <c r="O31" s="786" t="str">
        <f>IF($E$31="","",$E$31)</f>
        <v/>
      </c>
      <c r="P31" s="312"/>
      <c r="Q31" s="784" t="str">
        <f>IF($E$31="","",$E$31)</f>
        <v/>
      </c>
      <c r="R31" s="312"/>
      <c r="S31" s="784" t="str">
        <f>IF($E$31="","",$E$31)</f>
        <v/>
      </c>
      <c r="T31" s="785">
        <f t="shared" si="7"/>
        <v>0</v>
      </c>
      <c r="U31" s="786" t="str">
        <f>IF($E$31="","",$E$31)</f>
        <v/>
      </c>
      <c r="V31" s="312"/>
      <c r="W31" s="784" t="str">
        <f>IF($E$31="","",$E$31)</f>
        <v/>
      </c>
      <c r="X31" s="312"/>
      <c r="Y31" s="784" t="str">
        <f>IF($E$31="","",$E$31)</f>
        <v/>
      </c>
      <c r="Z31" s="785">
        <f t="shared" si="10"/>
        <v>0</v>
      </c>
      <c r="AA31" s="786" t="str">
        <f>IF($E$31="","",$E$31)</f>
        <v/>
      </c>
      <c r="AB31" s="312"/>
      <c r="AC31" s="784" t="str">
        <f>IF($E$31="","",$E$31)</f>
        <v/>
      </c>
      <c r="AD31" s="312"/>
      <c r="AE31" s="784" t="str">
        <f>IF($E$31="","",$E$31)</f>
        <v/>
      </c>
      <c r="AF31" s="785">
        <f t="shared" si="13"/>
        <v>0</v>
      </c>
      <c r="AG31" s="786" t="str">
        <f>IF($E$31="","",$E$31)</f>
        <v/>
      </c>
      <c r="AH31" s="312"/>
      <c r="AI31" s="784" t="str">
        <f>IF($E$31="","",$E$31)</f>
        <v/>
      </c>
      <c r="AJ31" s="760"/>
      <c r="AK31" s="784" t="str">
        <f>IF($E$31="","",$E$31)</f>
        <v/>
      </c>
      <c r="AL31" s="785">
        <f t="shared" si="14"/>
        <v>0</v>
      </c>
      <c r="AM31" s="786" t="str">
        <f>IF($E$31="","",$E$31)</f>
        <v/>
      </c>
      <c r="AN31" s="312"/>
      <c r="AO31" s="784" t="str">
        <f>IF($E$31="","",$E$31)</f>
        <v/>
      </c>
      <c r="AP31" s="760"/>
      <c r="AQ31" s="784" t="str">
        <f>IF($E$31="","",$E$31)</f>
        <v/>
      </c>
      <c r="AR31" s="785">
        <f t="shared" si="15"/>
        <v>0</v>
      </c>
      <c r="AS31" s="786" t="str">
        <f>IF($E$31="","",$E$31)</f>
        <v/>
      </c>
      <c r="AZ31" s="604" t="s">
        <v>436</v>
      </c>
    </row>
    <row r="32" spans="1:54" ht="15">
      <c r="A32" s="596"/>
      <c r="B32" s="605" t="s">
        <v>15</v>
      </c>
      <c r="C32" s="311"/>
      <c r="D32" s="312"/>
      <c r="E32" s="459"/>
      <c r="F32" s="312"/>
      <c r="G32" s="784" t="str">
        <f>IF($E$32="","",$E$32)</f>
        <v/>
      </c>
      <c r="H32" s="785">
        <f t="shared" si="1"/>
        <v>0</v>
      </c>
      <c r="I32" s="786" t="str">
        <f>IF($E$32="","",$E$32)</f>
        <v/>
      </c>
      <c r="J32" s="312"/>
      <c r="K32" s="784" t="str">
        <f>IF($E$32="","",$E$32)</f>
        <v/>
      </c>
      <c r="L32" s="312"/>
      <c r="M32" s="784" t="str">
        <f>IF($E$32="","",$E$32)</f>
        <v/>
      </c>
      <c r="N32" s="785">
        <f t="shared" si="4"/>
        <v>0</v>
      </c>
      <c r="O32" s="786" t="str">
        <f>IF($E$32="","",$E$32)</f>
        <v/>
      </c>
      <c r="P32" s="312"/>
      <c r="Q32" s="784" t="str">
        <f>IF($E$32="","",$E$32)</f>
        <v/>
      </c>
      <c r="R32" s="312"/>
      <c r="S32" s="784" t="str">
        <f>IF($E$32="","",$E$32)</f>
        <v/>
      </c>
      <c r="T32" s="785">
        <f t="shared" si="7"/>
        <v>0</v>
      </c>
      <c r="U32" s="786" t="str">
        <f>IF($E$32="","",$E$32)</f>
        <v/>
      </c>
      <c r="V32" s="312"/>
      <c r="W32" s="784" t="str">
        <f>IF($E$32="","",$E$32)</f>
        <v/>
      </c>
      <c r="X32" s="312"/>
      <c r="Y32" s="784" t="str">
        <f>IF($E$32="","",$E$32)</f>
        <v/>
      </c>
      <c r="Z32" s="785">
        <f t="shared" si="10"/>
        <v>0</v>
      </c>
      <c r="AA32" s="786" t="str">
        <f>IF($E$32="","",$E$32)</f>
        <v/>
      </c>
      <c r="AB32" s="312"/>
      <c r="AC32" s="784" t="str">
        <f>IF($E$32="","",$E$32)</f>
        <v/>
      </c>
      <c r="AD32" s="312"/>
      <c r="AE32" s="784" t="str">
        <f>IF($E$32="","",$E$32)</f>
        <v/>
      </c>
      <c r="AF32" s="785">
        <f t="shared" si="13"/>
        <v>0</v>
      </c>
      <c r="AG32" s="786" t="str">
        <f>IF($E$32="","",$E$32)</f>
        <v/>
      </c>
      <c r="AH32" s="312"/>
      <c r="AI32" s="784" t="str">
        <f>IF($E$32="","",$E$32)</f>
        <v/>
      </c>
      <c r="AJ32" s="760"/>
      <c r="AK32" s="784" t="str">
        <f>IF($E$32="","",$E$32)</f>
        <v/>
      </c>
      <c r="AL32" s="785">
        <f t="shared" si="14"/>
        <v>0</v>
      </c>
      <c r="AM32" s="786" t="str">
        <f>IF($E$32="","",$E$32)</f>
        <v/>
      </c>
      <c r="AN32" s="312"/>
      <c r="AO32" s="784" t="str">
        <f>IF($E$32="","",$E$32)</f>
        <v/>
      </c>
      <c r="AP32" s="760"/>
      <c r="AQ32" s="784" t="str">
        <f>IF($E$32="","",$E$32)</f>
        <v/>
      </c>
      <c r="AR32" s="785">
        <f t="shared" si="15"/>
        <v>0</v>
      </c>
      <c r="AS32" s="786" t="str">
        <f>IF($E$32="","",$E$32)</f>
        <v/>
      </c>
      <c r="AZ32" s="604" t="s">
        <v>437</v>
      </c>
    </row>
    <row r="33" spans="1:52" ht="15">
      <c r="A33" s="596"/>
      <c r="B33" s="605" t="s">
        <v>16</v>
      </c>
      <c r="C33" s="311"/>
      <c r="D33" s="312"/>
      <c r="E33" s="459"/>
      <c r="F33" s="312"/>
      <c r="G33" s="784" t="str">
        <f>IF($E$33="","",$E$33)</f>
        <v/>
      </c>
      <c r="H33" s="785">
        <f t="shared" si="1"/>
        <v>0</v>
      </c>
      <c r="I33" s="786" t="str">
        <f>IF($E$33="","",$E$33)</f>
        <v/>
      </c>
      <c r="J33" s="312"/>
      <c r="K33" s="784" t="str">
        <f>IF($E$33="","",$E$33)</f>
        <v/>
      </c>
      <c r="L33" s="312"/>
      <c r="M33" s="784" t="str">
        <f>IF($E$33="","",$E$33)</f>
        <v/>
      </c>
      <c r="N33" s="785">
        <f t="shared" si="4"/>
        <v>0</v>
      </c>
      <c r="O33" s="786" t="str">
        <f>IF($E$33="","",$E$33)</f>
        <v/>
      </c>
      <c r="P33" s="312"/>
      <c r="Q33" s="784" t="str">
        <f>IF($E$33="","",$E$33)</f>
        <v/>
      </c>
      <c r="R33" s="312"/>
      <c r="S33" s="784" t="str">
        <f>IF($E$33="","",$E$33)</f>
        <v/>
      </c>
      <c r="T33" s="785">
        <f t="shared" si="7"/>
        <v>0</v>
      </c>
      <c r="U33" s="786" t="str">
        <f>IF($E$33="","",$E$33)</f>
        <v/>
      </c>
      <c r="V33" s="312"/>
      <c r="W33" s="784" t="str">
        <f>IF($E$33="","",$E$33)</f>
        <v/>
      </c>
      <c r="X33" s="312"/>
      <c r="Y33" s="784" t="str">
        <f>IF($E$33="","",$E$33)</f>
        <v/>
      </c>
      <c r="Z33" s="785">
        <f t="shared" si="10"/>
        <v>0</v>
      </c>
      <c r="AA33" s="786" t="str">
        <f>IF($E$33="","",$E$33)</f>
        <v/>
      </c>
      <c r="AB33" s="312"/>
      <c r="AC33" s="784" t="str">
        <f>IF($E$33="","",$E$33)</f>
        <v/>
      </c>
      <c r="AD33" s="312"/>
      <c r="AE33" s="784" t="str">
        <f>IF($E$33="","",$E$33)</f>
        <v/>
      </c>
      <c r="AF33" s="785">
        <f t="shared" si="13"/>
        <v>0</v>
      </c>
      <c r="AG33" s="786" t="str">
        <f>IF($E$33="","",$E$33)</f>
        <v/>
      </c>
      <c r="AH33" s="312"/>
      <c r="AI33" s="784" t="str">
        <f>IF($E$33="","",$E$33)</f>
        <v/>
      </c>
      <c r="AJ33" s="760"/>
      <c r="AK33" s="784" t="str">
        <f>IF($E$33="","",$E$33)</f>
        <v/>
      </c>
      <c r="AL33" s="785">
        <f t="shared" si="14"/>
        <v>0</v>
      </c>
      <c r="AM33" s="786" t="str">
        <f>IF($E$33="","",$E$33)</f>
        <v/>
      </c>
      <c r="AN33" s="312"/>
      <c r="AO33" s="784" t="str">
        <f>IF($E$33="","",$E$33)</f>
        <v/>
      </c>
      <c r="AP33" s="760"/>
      <c r="AQ33" s="784" t="str">
        <f>IF($E$33="","",$E$33)</f>
        <v/>
      </c>
      <c r="AR33" s="785">
        <f t="shared" si="15"/>
        <v>0</v>
      </c>
      <c r="AS33" s="786" t="str">
        <f>IF($E$33="","",$E$33)</f>
        <v/>
      </c>
      <c r="AZ33" s="604" t="s">
        <v>448</v>
      </c>
    </row>
    <row r="34" spans="1:52" ht="15">
      <c r="A34" s="596"/>
      <c r="B34" s="605" t="s">
        <v>17</v>
      </c>
      <c r="C34" s="311"/>
      <c r="D34" s="312"/>
      <c r="E34" s="459"/>
      <c r="F34" s="312"/>
      <c r="G34" s="784" t="str">
        <f>IF($E$34="","",$E$34)</f>
        <v/>
      </c>
      <c r="H34" s="785">
        <f t="shared" si="1"/>
        <v>0</v>
      </c>
      <c r="I34" s="786" t="str">
        <f>IF($E$34="","",$E$34)</f>
        <v/>
      </c>
      <c r="J34" s="312"/>
      <c r="K34" s="784" t="str">
        <f>IF($E$34="","",$E$34)</f>
        <v/>
      </c>
      <c r="L34" s="312"/>
      <c r="M34" s="784" t="str">
        <f>IF($E$34="","",$E$34)</f>
        <v/>
      </c>
      <c r="N34" s="785">
        <f t="shared" si="4"/>
        <v>0</v>
      </c>
      <c r="O34" s="786" t="str">
        <f>IF($E$34="","",$E$34)</f>
        <v/>
      </c>
      <c r="P34" s="312"/>
      <c r="Q34" s="784" t="str">
        <f>IF($E$34="","",$E$34)</f>
        <v/>
      </c>
      <c r="R34" s="312"/>
      <c r="S34" s="784" t="str">
        <f>IF($E$34="","",$E$34)</f>
        <v/>
      </c>
      <c r="T34" s="785">
        <f t="shared" si="7"/>
        <v>0</v>
      </c>
      <c r="U34" s="786" t="str">
        <f>IF($E$34="","",$E$34)</f>
        <v/>
      </c>
      <c r="V34" s="312"/>
      <c r="W34" s="784" t="str">
        <f>IF($E$34="","",$E$34)</f>
        <v/>
      </c>
      <c r="X34" s="312"/>
      <c r="Y34" s="784" t="str">
        <f>IF($E$34="","",$E$34)</f>
        <v/>
      </c>
      <c r="Z34" s="785">
        <f t="shared" si="10"/>
        <v>0</v>
      </c>
      <c r="AA34" s="786" t="str">
        <f>IF($E$34="","",$E$34)</f>
        <v/>
      </c>
      <c r="AB34" s="312"/>
      <c r="AC34" s="784" t="str">
        <f>IF($E$34="","",$E$34)</f>
        <v/>
      </c>
      <c r="AD34" s="312"/>
      <c r="AE34" s="784" t="str">
        <f>IF($E$34="","",$E$34)</f>
        <v/>
      </c>
      <c r="AF34" s="785">
        <f t="shared" si="13"/>
        <v>0</v>
      </c>
      <c r="AG34" s="786" t="str">
        <f>IF($E$34="","",$E$34)</f>
        <v/>
      </c>
      <c r="AH34" s="312"/>
      <c r="AI34" s="784" t="str">
        <f>IF($E$34="","",$E$34)</f>
        <v/>
      </c>
      <c r="AJ34" s="760"/>
      <c r="AK34" s="784" t="str">
        <f>IF($E$34="","",$E$34)</f>
        <v/>
      </c>
      <c r="AL34" s="785">
        <f t="shared" si="14"/>
        <v>0</v>
      </c>
      <c r="AM34" s="786" t="str">
        <f>IF($E$34="","",$E$34)</f>
        <v/>
      </c>
      <c r="AN34" s="312"/>
      <c r="AO34" s="784" t="str">
        <f>IF($E$34="","",$E$34)</f>
        <v/>
      </c>
      <c r="AP34" s="760"/>
      <c r="AQ34" s="784" t="str">
        <f>IF($E$34="","",$E$34)</f>
        <v/>
      </c>
      <c r="AR34" s="785">
        <f t="shared" si="15"/>
        <v>0</v>
      </c>
      <c r="AS34" s="786" t="str">
        <f>IF($E$34="","",$E$34)</f>
        <v/>
      </c>
      <c r="AZ34" s="604" t="s">
        <v>440</v>
      </c>
    </row>
    <row r="35" spans="1:52" ht="15">
      <c r="A35" s="596"/>
      <c r="B35" s="605" t="s">
        <v>18</v>
      </c>
      <c r="C35" s="311"/>
      <c r="D35" s="312"/>
      <c r="E35" s="459"/>
      <c r="F35" s="760"/>
      <c r="G35" s="784" t="str">
        <f>IF($E$35="","",$E$35)</f>
        <v/>
      </c>
      <c r="H35" s="785">
        <f t="shared" si="1"/>
        <v>0</v>
      </c>
      <c r="I35" s="786" t="str">
        <f>IF($E$35="","",$E$35)</f>
        <v/>
      </c>
      <c r="J35" s="312"/>
      <c r="K35" s="784" t="str">
        <f>IF($E$35="","",$E$35)</f>
        <v/>
      </c>
      <c r="L35" s="760"/>
      <c r="M35" s="784" t="str">
        <f>IF($E$35="","",$E$35)</f>
        <v/>
      </c>
      <c r="N35" s="785">
        <f t="shared" si="4"/>
        <v>0</v>
      </c>
      <c r="O35" s="786" t="str">
        <f>IF($E$35="","",$E$35)</f>
        <v/>
      </c>
      <c r="P35" s="312"/>
      <c r="Q35" s="784" t="str">
        <f>IF($E$35="","",$E$35)</f>
        <v/>
      </c>
      <c r="R35" s="760"/>
      <c r="S35" s="784" t="str">
        <f>IF($E$35="","",$E$35)</f>
        <v/>
      </c>
      <c r="T35" s="785">
        <f t="shared" si="7"/>
        <v>0</v>
      </c>
      <c r="U35" s="786" t="str">
        <f>IF($E$35="","",$E$35)</f>
        <v/>
      </c>
      <c r="V35" s="312"/>
      <c r="W35" s="784" t="str">
        <f>IF($E$35="","",$E$35)</f>
        <v/>
      </c>
      <c r="X35" s="760"/>
      <c r="Y35" s="784" t="str">
        <f>IF($E$35="","",$E$35)</f>
        <v/>
      </c>
      <c r="Z35" s="785">
        <f t="shared" si="10"/>
        <v>0</v>
      </c>
      <c r="AA35" s="786" t="str">
        <f>IF($E$35="","",$E$35)</f>
        <v/>
      </c>
      <c r="AB35" s="312"/>
      <c r="AC35" s="784" t="str">
        <f>IF($E$35="","",$E$35)</f>
        <v/>
      </c>
      <c r="AD35" s="760"/>
      <c r="AE35" s="784" t="str">
        <f>IF($E$35="","",$E$35)</f>
        <v/>
      </c>
      <c r="AF35" s="785">
        <f t="shared" si="13"/>
        <v>0</v>
      </c>
      <c r="AG35" s="786" t="str">
        <f>IF($E$35="","",$E$35)</f>
        <v/>
      </c>
      <c r="AH35" s="312"/>
      <c r="AI35" s="784" t="str">
        <f>IF($E$35="","",$E$35)</f>
        <v/>
      </c>
      <c r="AJ35" s="760"/>
      <c r="AK35" s="784" t="str">
        <f>IF($E$35="","",$E$35)</f>
        <v/>
      </c>
      <c r="AL35" s="785">
        <f t="shared" si="14"/>
        <v>0</v>
      </c>
      <c r="AM35" s="786" t="str">
        <f>IF($E$35="","",$E$35)</f>
        <v/>
      </c>
      <c r="AN35" s="312"/>
      <c r="AO35" s="784" t="str">
        <f>IF($E$35="","",$E$35)</f>
        <v/>
      </c>
      <c r="AP35" s="760"/>
      <c r="AQ35" s="784" t="str">
        <f>IF($E$35="","",$E$35)</f>
        <v/>
      </c>
      <c r="AR35" s="785">
        <f t="shared" si="15"/>
        <v>0</v>
      </c>
      <c r="AS35" s="786" t="str">
        <f>IF($E$35="","",$E$35)</f>
        <v/>
      </c>
      <c r="AZ35" s="604" t="s">
        <v>441</v>
      </c>
    </row>
    <row r="36" spans="1:52" ht="15">
      <c r="A36" s="596"/>
      <c r="B36" s="605" t="s">
        <v>412</v>
      </c>
      <c r="C36" s="311"/>
      <c r="D36" s="312"/>
      <c r="E36" s="459"/>
      <c r="F36" s="760"/>
      <c r="G36" s="784" t="str">
        <f>IF($E$36="","",$E$36)</f>
        <v/>
      </c>
      <c r="H36" s="785">
        <f t="shared" si="1"/>
        <v>0</v>
      </c>
      <c r="I36" s="786" t="str">
        <f>IF($E$36="","",$E$36)</f>
        <v/>
      </c>
      <c r="J36" s="312"/>
      <c r="K36" s="784" t="str">
        <f>IF($E$36="","",$E$36)</f>
        <v/>
      </c>
      <c r="L36" s="760"/>
      <c r="M36" s="784" t="str">
        <f>IF($E$36="","",$E$36)</f>
        <v/>
      </c>
      <c r="N36" s="785">
        <f t="shared" si="4"/>
        <v>0</v>
      </c>
      <c r="O36" s="786" t="str">
        <f>IF($E$36="","",$E$36)</f>
        <v/>
      </c>
      <c r="P36" s="312"/>
      <c r="Q36" s="784" t="str">
        <f>IF($E$36="","",$E$36)</f>
        <v/>
      </c>
      <c r="R36" s="760"/>
      <c r="S36" s="784" t="str">
        <f>IF($E$36="","",$E$36)</f>
        <v/>
      </c>
      <c r="T36" s="785">
        <f t="shared" si="7"/>
        <v>0</v>
      </c>
      <c r="U36" s="786" t="str">
        <f>IF($E$36="","",$E$36)</f>
        <v/>
      </c>
      <c r="V36" s="312"/>
      <c r="W36" s="784" t="str">
        <f>IF($E$36="","",$E$36)</f>
        <v/>
      </c>
      <c r="X36" s="760"/>
      <c r="Y36" s="784" t="str">
        <f>IF($E$36="","",$E$36)</f>
        <v/>
      </c>
      <c r="Z36" s="785">
        <f t="shared" si="10"/>
        <v>0</v>
      </c>
      <c r="AA36" s="786" t="str">
        <f>IF($E$36="","",$E$36)</f>
        <v/>
      </c>
      <c r="AB36" s="312"/>
      <c r="AC36" s="784" t="str">
        <f>IF($E$36="","",$E$36)</f>
        <v/>
      </c>
      <c r="AD36" s="760"/>
      <c r="AE36" s="784" t="str">
        <f>IF($E$36="","",$E$36)</f>
        <v/>
      </c>
      <c r="AF36" s="785">
        <f t="shared" si="13"/>
        <v>0</v>
      </c>
      <c r="AG36" s="786" t="str">
        <f>IF($E$36="","",$E$36)</f>
        <v/>
      </c>
      <c r="AH36" s="312"/>
      <c r="AI36" s="784" t="str">
        <f>IF($E$36="","",$E$36)</f>
        <v/>
      </c>
      <c r="AJ36" s="760"/>
      <c r="AK36" s="784" t="str">
        <f>IF($E$36="","",$E$36)</f>
        <v/>
      </c>
      <c r="AL36" s="785">
        <f t="shared" si="14"/>
        <v>0</v>
      </c>
      <c r="AM36" s="786" t="str">
        <f>IF($E$36="","",$E$36)</f>
        <v/>
      </c>
      <c r="AN36" s="312"/>
      <c r="AO36" s="784" t="str">
        <f>IF($E$36="","",$E$36)</f>
        <v/>
      </c>
      <c r="AP36" s="760"/>
      <c r="AQ36" s="784" t="str">
        <f>IF($E$36="","",$E$36)</f>
        <v/>
      </c>
      <c r="AR36" s="785">
        <f t="shared" si="15"/>
        <v>0</v>
      </c>
      <c r="AS36" s="786" t="str">
        <f>IF($E$36="","",$E$36)</f>
        <v/>
      </c>
      <c r="AZ36" s="604" t="s">
        <v>445</v>
      </c>
    </row>
    <row r="37" spans="1:52" ht="15">
      <c r="A37" s="596"/>
      <c r="B37" s="605" t="s">
        <v>413</v>
      </c>
      <c r="C37" s="311"/>
      <c r="D37" s="312"/>
      <c r="E37" s="459"/>
      <c r="F37" s="760"/>
      <c r="G37" s="784" t="str">
        <f>IF($E$37="","",$E$37)</f>
        <v/>
      </c>
      <c r="H37" s="785">
        <f t="shared" si="1"/>
        <v>0</v>
      </c>
      <c r="I37" s="786" t="str">
        <f>IF($E$37="","",$E$37)</f>
        <v/>
      </c>
      <c r="J37" s="312"/>
      <c r="K37" s="784" t="str">
        <f>IF($E$37="","",$E$37)</f>
        <v/>
      </c>
      <c r="L37" s="760"/>
      <c r="M37" s="784" t="str">
        <f>IF($E$37="","",$E$37)</f>
        <v/>
      </c>
      <c r="N37" s="785">
        <f t="shared" si="4"/>
        <v>0</v>
      </c>
      <c r="O37" s="786" t="str">
        <f>IF($E$37="","",$E$37)</f>
        <v/>
      </c>
      <c r="P37" s="312"/>
      <c r="Q37" s="784" t="str">
        <f>IF($E$37="","",$E$37)</f>
        <v/>
      </c>
      <c r="R37" s="760"/>
      <c r="S37" s="784" t="str">
        <f>IF($E$37="","",$E$37)</f>
        <v/>
      </c>
      <c r="T37" s="785">
        <f t="shared" si="7"/>
        <v>0</v>
      </c>
      <c r="U37" s="786" t="str">
        <f>IF($E$37="","",$E$37)</f>
        <v/>
      </c>
      <c r="V37" s="312"/>
      <c r="W37" s="784" t="str">
        <f>IF($E$37="","",$E$37)</f>
        <v/>
      </c>
      <c r="X37" s="760"/>
      <c r="Y37" s="784" t="str">
        <f>IF($E$37="","",$E$37)</f>
        <v/>
      </c>
      <c r="Z37" s="785">
        <f t="shared" si="10"/>
        <v>0</v>
      </c>
      <c r="AA37" s="786" t="str">
        <f>IF($E$37="","",$E$37)</f>
        <v/>
      </c>
      <c r="AB37" s="312"/>
      <c r="AC37" s="784" t="str">
        <f>IF($E$37="","",$E$37)</f>
        <v/>
      </c>
      <c r="AD37" s="760"/>
      <c r="AE37" s="784" t="str">
        <f>IF($E$37="","",$E$37)</f>
        <v/>
      </c>
      <c r="AF37" s="785">
        <f t="shared" si="13"/>
        <v>0</v>
      </c>
      <c r="AG37" s="786" t="str">
        <f>IF($E$37="","",$E$37)</f>
        <v/>
      </c>
      <c r="AH37" s="312"/>
      <c r="AI37" s="784" t="str">
        <f>IF($E$37="","",$E$37)</f>
        <v/>
      </c>
      <c r="AJ37" s="760"/>
      <c r="AK37" s="784" t="str">
        <f>IF($E$37="","",$E$37)</f>
        <v/>
      </c>
      <c r="AL37" s="785">
        <f t="shared" si="14"/>
        <v>0</v>
      </c>
      <c r="AM37" s="786" t="str">
        <f>IF($E$37="","",$E$37)</f>
        <v/>
      </c>
      <c r="AN37" s="312"/>
      <c r="AO37" s="784" t="str">
        <f>IF($E$37="","",$E$37)</f>
        <v/>
      </c>
      <c r="AP37" s="760"/>
      <c r="AQ37" s="784" t="str">
        <f>IF($E$37="","",$E$37)</f>
        <v/>
      </c>
      <c r="AR37" s="785">
        <f t="shared" si="15"/>
        <v>0</v>
      </c>
      <c r="AS37" s="786" t="str">
        <f>IF($E$37="","",$E$37)</f>
        <v/>
      </c>
      <c r="AZ37" s="604" t="s">
        <v>438</v>
      </c>
    </row>
    <row r="38" spans="1:52" ht="15">
      <c r="A38" s="596"/>
      <c r="B38" s="605" t="s">
        <v>414</v>
      </c>
      <c r="C38" s="311"/>
      <c r="D38" s="312"/>
      <c r="E38" s="459"/>
      <c r="F38" s="760"/>
      <c r="G38" s="784" t="str">
        <f>IF($E$38="","",$E$38)</f>
        <v/>
      </c>
      <c r="H38" s="785">
        <f t="shared" si="1"/>
        <v>0</v>
      </c>
      <c r="I38" s="786" t="str">
        <f>IF($E$38="","",$E$38)</f>
        <v/>
      </c>
      <c r="J38" s="312"/>
      <c r="K38" s="784" t="str">
        <f>IF($E$38="","",$E$38)</f>
        <v/>
      </c>
      <c r="L38" s="760"/>
      <c r="M38" s="784" t="str">
        <f>IF($E$38="","",$E$38)</f>
        <v/>
      </c>
      <c r="N38" s="785">
        <f t="shared" si="4"/>
        <v>0</v>
      </c>
      <c r="O38" s="786" t="str">
        <f>IF($E$38="","",$E$38)</f>
        <v/>
      </c>
      <c r="P38" s="312"/>
      <c r="Q38" s="784" t="str">
        <f>IF($E$38="","",$E$38)</f>
        <v/>
      </c>
      <c r="R38" s="760"/>
      <c r="S38" s="784" t="str">
        <f>IF($E$38="","",$E$38)</f>
        <v/>
      </c>
      <c r="T38" s="785">
        <f t="shared" si="7"/>
        <v>0</v>
      </c>
      <c r="U38" s="786" t="str">
        <f>IF($E$38="","",$E$38)</f>
        <v/>
      </c>
      <c r="V38" s="312"/>
      <c r="W38" s="784" t="str">
        <f>IF($E$38="","",$E$38)</f>
        <v/>
      </c>
      <c r="X38" s="760"/>
      <c r="Y38" s="784" t="str">
        <f>IF($E$38="","",$E$38)</f>
        <v/>
      </c>
      <c r="Z38" s="785">
        <f t="shared" si="10"/>
        <v>0</v>
      </c>
      <c r="AA38" s="786" t="str">
        <f>IF($E$38="","",$E$38)</f>
        <v/>
      </c>
      <c r="AB38" s="312"/>
      <c r="AC38" s="784" t="str">
        <f>IF($E$38="","",$E$38)</f>
        <v/>
      </c>
      <c r="AD38" s="760"/>
      <c r="AE38" s="784" t="str">
        <f>IF($E$38="","",$E$38)</f>
        <v/>
      </c>
      <c r="AF38" s="785">
        <f t="shared" si="13"/>
        <v>0</v>
      </c>
      <c r="AG38" s="786" t="str">
        <f>IF($E$38="","",$E$38)</f>
        <v/>
      </c>
      <c r="AH38" s="312"/>
      <c r="AI38" s="784" t="str">
        <f>IF($E$38="","",$E$38)</f>
        <v/>
      </c>
      <c r="AJ38" s="760"/>
      <c r="AK38" s="784" t="str">
        <f>IF($E$38="","",$E$38)</f>
        <v/>
      </c>
      <c r="AL38" s="785">
        <f t="shared" si="14"/>
        <v>0</v>
      </c>
      <c r="AM38" s="786" t="str">
        <f>IF($E$38="","",$E$38)</f>
        <v/>
      </c>
      <c r="AN38" s="312"/>
      <c r="AO38" s="784" t="str">
        <f>IF($E$38="","",$E$38)</f>
        <v/>
      </c>
      <c r="AP38" s="760"/>
      <c r="AQ38" s="784" t="str">
        <f>IF($E$38="","",$E$38)</f>
        <v/>
      </c>
      <c r="AR38" s="785">
        <f t="shared" si="15"/>
        <v>0</v>
      </c>
      <c r="AS38" s="786" t="str">
        <f>IF($E$38="","",$E$38)</f>
        <v/>
      </c>
      <c r="AZ38" s="604" t="s">
        <v>447</v>
      </c>
    </row>
    <row r="39" spans="1:52" ht="15">
      <c r="A39" s="596"/>
      <c r="B39" s="605" t="s">
        <v>415</v>
      </c>
      <c r="C39" s="311"/>
      <c r="D39" s="312"/>
      <c r="E39" s="459"/>
      <c r="F39" s="760"/>
      <c r="G39" s="784" t="str">
        <f>IF($E$39="","",$E$39)</f>
        <v/>
      </c>
      <c r="H39" s="785">
        <f t="shared" si="1"/>
        <v>0</v>
      </c>
      <c r="I39" s="786" t="str">
        <f>IF($E$39="","",$E$39)</f>
        <v/>
      </c>
      <c r="J39" s="312"/>
      <c r="K39" s="784" t="str">
        <f>IF($E$39="","",$E$39)</f>
        <v/>
      </c>
      <c r="L39" s="760"/>
      <c r="M39" s="784" t="str">
        <f>IF($E$39="","",$E$39)</f>
        <v/>
      </c>
      <c r="N39" s="785">
        <f t="shared" si="4"/>
        <v>0</v>
      </c>
      <c r="O39" s="786" t="str">
        <f>IF($E$39="","",$E$39)</f>
        <v/>
      </c>
      <c r="P39" s="312"/>
      <c r="Q39" s="784" t="str">
        <f>IF($E$39="","",$E$39)</f>
        <v/>
      </c>
      <c r="R39" s="760"/>
      <c r="S39" s="784" t="str">
        <f>IF($E$39="","",$E$39)</f>
        <v/>
      </c>
      <c r="T39" s="785">
        <f t="shared" si="7"/>
        <v>0</v>
      </c>
      <c r="U39" s="786" t="str">
        <f>IF($E$39="","",$E$39)</f>
        <v/>
      </c>
      <c r="V39" s="312"/>
      <c r="W39" s="784" t="str">
        <f>IF($E$39="","",$E$39)</f>
        <v/>
      </c>
      <c r="X39" s="760"/>
      <c r="Y39" s="784" t="str">
        <f>IF($E$39="","",$E$39)</f>
        <v/>
      </c>
      <c r="Z39" s="785">
        <f t="shared" si="10"/>
        <v>0</v>
      </c>
      <c r="AA39" s="786" t="str">
        <f>IF($E$39="","",$E$39)</f>
        <v/>
      </c>
      <c r="AB39" s="312"/>
      <c r="AC39" s="784" t="str">
        <f>IF($E$39="","",$E$39)</f>
        <v/>
      </c>
      <c r="AD39" s="760"/>
      <c r="AE39" s="784" t="str">
        <f>IF($E$39="","",$E$39)</f>
        <v/>
      </c>
      <c r="AF39" s="785">
        <f t="shared" si="13"/>
        <v>0</v>
      </c>
      <c r="AG39" s="786" t="str">
        <f>IF($E$39="","",$E$39)</f>
        <v/>
      </c>
      <c r="AH39" s="312"/>
      <c r="AI39" s="784" t="str">
        <f>IF($E$39="","",$E$39)</f>
        <v/>
      </c>
      <c r="AJ39" s="760"/>
      <c r="AK39" s="784" t="str">
        <f>IF($E$39="","",$E$39)</f>
        <v/>
      </c>
      <c r="AL39" s="785">
        <f t="shared" si="14"/>
        <v>0</v>
      </c>
      <c r="AM39" s="786" t="str">
        <f>IF($E$39="","",$E$39)</f>
        <v/>
      </c>
      <c r="AN39" s="312"/>
      <c r="AO39" s="784" t="str">
        <f>IF($E$39="","",$E$39)</f>
        <v/>
      </c>
      <c r="AP39" s="760"/>
      <c r="AQ39" s="784" t="str">
        <f>IF($E$39="","",$E$39)</f>
        <v/>
      </c>
      <c r="AR39" s="785">
        <f t="shared" si="15"/>
        <v>0</v>
      </c>
      <c r="AS39" s="786" t="str">
        <f>IF($E$39="","",$E$39)</f>
        <v/>
      </c>
      <c r="AZ39" s="604" t="s">
        <v>439</v>
      </c>
    </row>
    <row r="40" spans="1:52" ht="15">
      <c r="A40" s="596"/>
      <c r="B40" s="605" t="s">
        <v>416</v>
      </c>
      <c r="C40" s="311"/>
      <c r="D40" s="312"/>
      <c r="E40" s="459"/>
      <c r="F40" s="760"/>
      <c r="G40" s="784" t="str">
        <f>IF($E$40="","",$E$40)</f>
        <v/>
      </c>
      <c r="H40" s="785">
        <f t="shared" si="1"/>
        <v>0</v>
      </c>
      <c r="I40" s="786" t="str">
        <f>IF($E$40="","",$E$40)</f>
        <v/>
      </c>
      <c r="J40" s="312"/>
      <c r="K40" s="784" t="str">
        <f>IF($E$40="","",$E$40)</f>
        <v/>
      </c>
      <c r="L40" s="760"/>
      <c r="M40" s="784" t="str">
        <f>IF($E$40="","",$E$40)</f>
        <v/>
      </c>
      <c r="N40" s="785">
        <f t="shared" si="4"/>
        <v>0</v>
      </c>
      <c r="O40" s="786" t="str">
        <f>IF($E$40="","",$E$40)</f>
        <v/>
      </c>
      <c r="P40" s="312"/>
      <c r="Q40" s="784" t="str">
        <f>IF($E$40="","",$E$40)</f>
        <v/>
      </c>
      <c r="R40" s="760"/>
      <c r="S40" s="784" t="str">
        <f>IF($E$40="","",$E$40)</f>
        <v/>
      </c>
      <c r="T40" s="785">
        <f t="shared" si="7"/>
        <v>0</v>
      </c>
      <c r="U40" s="786" t="str">
        <f>IF($E$40="","",$E$40)</f>
        <v/>
      </c>
      <c r="V40" s="312"/>
      <c r="W40" s="784" t="str">
        <f>IF($E$40="","",$E$40)</f>
        <v/>
      </c>
      <c r="X40" s="760"/>
      <c r="Y40" s="784" t="str">
        <f>IF($E$40="","",$E$40)</f>
        <v/>
      </c>
      <c r="Z40" s="785">
        <f t="shared" si="10"/>
        <v>0</v>
      </c>
      <c r="AA40" s="786" t="str">
        <f>IF($E$40="","",$E$40)</f>
        <v/>
      </c>
      <c r="AB40" s="312"/>
      <c r="AC40" s="784" t="str">
        <f>IF($E$40="","",$E$40)</f>
        <v/>
      </c>
      <c r="AD40" s="760"/>
      <c r="AE40" s="784" t="str">
        <f>IF($E$40="","",$E$40)</f>
        <v/>
      </c>
      <c r="AF40" s="785">
        <f t="shared" si="13"/>
        <v>0</v>
      </c>
      <c r="AG40" s="786" t="str">
        <f>IF($E$40="","",$E$40)</f>
        <v/>
      </c>
      <c r="AH40" s="312"/>
      <c r="AI40" s="784" t="str">
        <f>IF($E$40="","",$E$40)</f>
        <v/>
      </c>
      <c r="AJ40" s="760"/>
      <c r="AK40" s="784" t="str">
        <f>IF($E$40="","",$E$40)</f>
        <v/>
      </c>
      <c r="AL40" s="785">
        <f t="shared" si="14"/>
        <v>0</v>
      </c>
      <c r="AM40" s="786" t="str">
        <f>IF($E$40="","",$E$40)</f>
        <v/>
      </c>
      <c r="AN40" s="312"/>
      <c r="AO40" s="784" t="str">
        <f>IF($E$40="","",$E$40)</f>
        <v/>
      </c>
      <c r="AP40" s="760"/>
      <c r="AQ40" s="784" t="str">
        <f>IF($E$40="","",$E$40)</f>
        <v/>
      </c>
      <c r="AR40" s="785">
        <f t="shared" si="15"/>
        <v>0</v>
      </c>
      <c r="AS40" s="786" t="str">
        <f>IF($E$40="","",$E$40)</f>
        <v/>
      </c>
      <c r="AZ40" s="604" t="s">
        <v>442</v>
      </c>
    </row>
    <row r="41" spans="1:52" ht="15">
      <c r="A41" s="596"/>
      <c r="B41" s="605" t="s">
        <v>417</v>
      </c>
      <c r="C41" s="311"/>
      <c r="D41" s="312"/>
      <c r="E41" s="459"/>
      <c r="F41" s="760"/>
      <c r="G41" s="784" t="str">
        <f>IF($E$41="","",$E$41)</f>
        <v/>
      </c>
      <c r="H41" s="785">
        <f t="shared" si="1"/>
        <v>0</v>
      </c>
      <c r="I41" s="786" t="str">
        <f>IF($E$41="","",$E$41)</f>
        <v/>
      </c>
      <c r="J41" s="312"/>
      <c r="K41" s="784" t="str">
        <f>IF($E$41="","",$E$41)</f>
        <v/>
      </c>
      <c r="L41" s="760"/>
      <c r="M41" s="784" t="str">
        <f>IF($E$41="","",$E$41)</f>
        <v/>
      </c>
      <c r="N41" s="785">
        <f t="shared" si="4"/>
        <v>0</v>
      </c>
      <c r="O41" s="786" t="str">
        <f>IF($E$41="","",$E$41)</f>
        <v/>
      </c>
      <c r="P41" s="312"/>
      <c r="Q41" s="784" t="str">
        <f>IF($E$41="","",$E$41)</f>
        <v/>
      </c>
      <c r="R41" s="760"/>
      <c r="S41" s="784" t="str">
        <f>IF($E$41="","",$E$41)</f>
        <v/>
      </c>
      <c r="T41" s="785">
        <f t="shared" si="7"/>
        <v>0</v>
      </c>
      <c r="U41" s="786" t="str">
        <f>IF($E$41="","",$E$41)</f>
        <v/>
      </c>
      <c r="V41" s="312"/>
      <c r="W41" s="784" t="str">
        <f>IF($E$41="","",$E$41)</f>
        <v/>
      </c>
      <c r="X41" s="760"/>
      <c r="Y41" s="784" t="str">
        <f>IF($E$41="","",$E$41)</f>
        <v/>
      </c>
      <c r="Z41" s="785">
        <f t="shared" si="10"/>
        <v>0</v>
      </c>
      <c r="AA41" s="786" t="str">
        <f>IF($E$41="","",$E$41)</f>
        <v/>
      </c>
      <c r="AB41" s="312"/>
      <c r="AC41" s="784" t="str">
        <f>IF($E$41="","",$E$41)</f>
        <v/>
      </c>
      <c r="AD41" s="760"/>
      <c r="AE41" s="784" t="str">
        <f>IF($E$41="","",$E$41)</f>
        <v/>
      </c>
      <c r="AF41" s="785">
        <f t="shared" si="13"/>
        <v>0</v>
      </c>
      <c r="AG41" s="786" t="str">
        <f>IF($E$41="","",$E$41)</f>
        <v/>
      </c>
      <c r="AH41" s="312"/>
      <c r="AI41" s="784" t="str">
        <f>IF($E$41="","",$E$41)</f>
        <v/>
      </c>
      <c r="AJ41" s="760"/>
      <c r="AK41" s="784" t="str">
        <f>IF($E$41="","",$E$41)</f>
        <v/>
      </c>
      <c r="AL41" s="785">
        <f t="shared" si="14"/>
        <v>0</v>
      </c>
      <c r="AM41" s="786" t="str">
        <f>IF($E$41="","",$E$41)</f>
        <v/>
      </c>
      <c r="AN41" s="312"/>
      <c r="AO41" s="784" t="str">
        <f>IF($E$41="","",$E$41)</f>
        <v/>
      </c>
      <c r="AP41" s="760"/>
      <c r="AQ41" s="784" t="str">
        <f>IF($E$41="","",$E$41)</f>
        <v/>
      </c>
      <c r="AR41" s="785">
        <f t="shared" si="15"/>
        <v>0</v>
      </c>
      <c r="AS41" s="786" t="str">
        <f>IF($E$41="","",$E$41)</f>
        <v/>
      </c>
      <c r="AZ41" s="604" t="s">
        <v>162</v>
      </c>
    </row>
    <row r="42" spans="1:52" ht="15">
      <c r="A42" s="596"/>
      <c r="B42" s="605" t="s">
        <v>418</v>
      </c>
      <c r="C42" s="311"/>
      <c r="D42" s="312"/>
      <c r="E42" s="459"/>
      <c r="F42" s="760"/>
      <c r="G42" s="784" t="str">
        <f>IF($E$42="","",$E$42)</f>
        <v/>
      </c>
      <c r="H42" s="785">
        <f t="shared" si="1"/>
        <v>0</v>
      </c>
      <c r="I42" s="786" t="str">
        <f>IF($E$42="","",$E$42)</f>
        <v/>
      </c>
      <c r="J42" s="312"/>
      <c r="K42" s="784" t="str">
        <f>IF($E$42="","",$E$42)</f>
        <v/>
      </c>
      <c r="L42" s="760"/>
      <c r="M42" s="784" t="str">
        <f>IF($E$42="","",$E$42)</f>
        <v/>
      </c>
      <c r="N42" s="785">
        <f t="shared" si="4"/>
        <v>0</v>
      </c>
      <c r="O42" s="786" t="str">
        <f>IF($E$42="","",$E$42)</f>
        <v/>
      </c>
      <c r="P42" s="312"/>
      <c r="Q42" s="784" t="str">
        <f>IF($E$42="","",$E$42)</f>
        <v/>
      </c>
      <c r="R42" s="760"/>
      <c r="S42" s="784" t="str">
        <f>IF($E$42="","",$E$42)</f>
        <v/>
      </c>
      <c r="T42" s="785">
        <f t="shared" si="7"/>
        <v>0</v>
      </c>
      <c r="U42" s="786" t="str">
        <f>IF($E$42="","",$E$42)</f>
        <v/>
      </c>
      <c r="V42" s="312"/>
      <c r="W42" s="784" t="str">
        <f>IF($E$42="","",$E$42)</f>
        <v/>
      </c>
      <c r="X42" s="760"/>
      <c r="Y42" s="784" t="str">
        <f>IF($E$42="","",$E$42)</f>
        <v/>
      </c>
      <c r="Z42" s="785">
        <f t="shared" si="10"/>
        <v>0</v>
      </c>
      <c r="AA42" s="786" t="str">
        <f>IF($E$42="","",$E$42)</f>
        <v/>
      </c>
      <c r="AB42" s="312"/>
      <c r="AC42" s="784" t="str">
        <f>IF($E$42="","",$E$42)</f>
        <v/>
      </c>
      <c r="AD42" s="760"/>
      <c r="AE42" s="784" t="str">
        <f>IF($E$42="","",$E$42)</f>
        <v/>
      </c>
      <c r="AF42" s="785">
        <f t="shared" si="13"/>
        <v>0</v>
      </c>
      <c r="AG42" s="786" t="str">
        <f>IF($E$42="","",$E$42)</f>
        <v/>
      </c>
      <c r="AH42" s="312"/>
      <c r="AI42" s="784" t="str">
        <f>IF($E$42="","",$E$42)</f>
        <v/>
      </c>
      <c r="AJ42" s="760"/>
      <c r="AK42" s="784" t="str">
        <f>IF($E$42="","",$E$42)</f>
        <v/>
      </c>
      <c r="AL42" s="785">
        <f t="shared" si="14"/>
        <v>0</v>
      </c>
      <c r="AM42" s="786" t="str">
        <f>IF($E$42="","",$E$42)</f>
        <v/>
      </c>
      <c r="AN42" s="312"/>
      <c r="AO42" s="784" t="str">
        <f>IF($E$42="","",$E$42)</f>
        <v/>
      </c>
      <c r="AP42" s="760"/>
      <c r="AQ42" s="784" t="str">
        <f>IF($E$42="","",$E$42)</f>
        <v/>
      </c>
      <c r="AR42" s="785">
        <f t="shared" si="15"/>
        <v>0</v>
      </c>
      <c r="AS42" s="786" t="str">
        <f>IF($E$42="","",$E$42)</f>
        <v/>
      </c>
      <c r="AZ42" s="604" t="s">
        <v>443</v>
      </c>
    </row>
    <row r="43" spans="1:52" ht="15">
      <c r="A43" s="596"/>
      <c r="B43" s="605" t="s">
        <v>419</v>
      </c>
      <c r="C43" s="311"/>
      <c r="D43" s="312"/>
      <c r="E43" s="459"/>
      <c r="F43" s="760"/>
      <c r="G43" s="784" t="str">
        <f>IF($E$43="","",$E$43)</f>
        <v/>
      </c>
      <c r="H43" s="785">
        <f t="shared" si="1"/>
        <v>0</v>
      </c>
      <c r="I43" s="786" t="str">
        <f>IF($E$43="","",$E$43)</f>
        <v/>
      </c>
      <c r="J43" s="312"/>
      <c r="K43" s="784" t="str">
        <f>IF($E$43="","",$E$43)</f>
        <v/>
      </c>
      <c r="L43" s="760"/>
      <c r="M43" s="784" t="str">
        <f>IF($E$43="","",$E$43)</f>
        <v/>
      </c>
      <c r="N43" s="785">
        <f t="shared" si="4"/>
        <v>0</v>
      </c>
      <c r="O43" s="786" t="str">
        <f>IF($E$43="","",$E$43)</f>
        <v/>
      </c>
      <c r="P43" s="312"/>
      <c r="Q43" s="784" t="str">
        <f>IF($E$43="","",$E$43)</f>
        <v/>
      </c>
      <c r="R43" s="760"/>
      <c r="S43" s="784" t="str">
        <f>IF($E$43="","",$E$43)</f>
        <v/>
      </c>
      <c r="T43" s="785">
        <f t="shared" si="7"/>
        <v>0</v>
      </c>
      <c r="U43" s="786" t="str">
        <f>IF($E$43="","",$E$43)</f>
        <v/>
      </c>
      <c r="V43" s="312"/>
      <c r="W43" s="784" t="str">
        <f>IF($E$43="","",$E$43)</f>
        <v/>
      </c>
      <c r="X43" s="760"/>
      <c r="Y43" s="784" t="str">
        <f>IF($E$43="","",$E$43)</f>
        <v/>
      </c>
      <c r="Z43" s="785">
        <f t="shared" si="10"/>
        <v>0</v>
      </c>
      <c r="AA43" s="786" t="str">
        <f>IF($E$43="","",$E$43)</f>
        <v/>
      </c>
      <c r="AB43" s="312"/>
      <c r="AC43" s="784" t="str">
        <f>IF($E$43="","",$E$43)</f>
        <v/>
      </c>
      <c r="AD43" s="760"/>
      <c r="AE43" s="784" t="str">
        <f>IF($E$43="","",$E$43)</f>
        <v/>
      </c>
      <c r="AF43" s="785">
        <f t="shared" si="13"/>
        <v>0</v>
      </c>
      <c r="AG43" s="786" t="str">
        <f>IF($E$43="","",$E$43)</f>
        <v/>
      </c>
      <c r="AH43" s="312"/>
      <c r="AI43" s="784" t="str">
        <f>IF($E$43="","",$E$43)</f>
        <v/>
      </c>
      <c r="AJ43" s="760"/>
      <c r="AK43" s="784" t="str">
        <f>IF($E$43="","",$E$43)</f>
        <v/>
      </c>
      <c r="AL43" s="785">
        <f t="shared" si="14"/>
        <v>0</v>
      </c>
      <c r="AM43" s="786" t="str">
        <f>IF($E$43="","",$E$43)</f>
        <v/>
      </c>
      <c r="AN43" s="312"/>
      <c r="AO43" s="784" t="str">
        <f>IF($E$43="","",$E$43)</f>
        <v/>
      </c>
      <c r="AP43" s="760"/>
      <c r="AQ43" s="784" t="str">
        <f>IF($E$43="","",$E$43)</f>
        <v/>
      </c>
      <c r="AR43" s="785">
        <f t="shared" si="15"/>
        <v>0</v>
      </c>
      <c r="AS43" s="786" t="str">
        <f>IF($E$43="","",$E$43)</f>
        <v/>
      </c>
      <c r="AZ43" s="604" t="s">
        <v>451</v>
      </c>
    </row>
    <row r="44" spans="1:52" ht="15">
      <c r="A44" s="596"/>
      <c r="B44" s="605" t="s">
        <v>420</v>
      </c>
      <c r="C44" s="311"/>
      <c r="D44" s="312"/>
      <c r="E44" s="459"/>
      <c r="F44" s="760"/>
      <c r="G44" s="784" t="str">
        <f>IF($E$44="","",$E$44)</f>
        <v/>
      </c>
      <c r="H44" s="785">
        <f t="shared" si="1"/>
        <v>0</v>
      </c>
      <c r="I44" s="786" t="str">
        <f>IF($E$44="","",$E$44)</f>
        <v/>
      </c>
      <c r="J44" s="312"/>
      <c r="K44" s="784" t="str">
        <f>IF($E$44="","",$E$44)</f>
        <v/>
      </c>
      <c r="L44" s="760"/>
      <c r="M44" s="784" t="str">
        <f>IF($E$44="","",$E$44)</f>
        <v/>
      </c>
      <c r="N44" s="785">
        <f t="shared" si="4"/>
        <v>0</v>
      </c>
      <c r="O44" s="786" t="str">
        <f>IF($E$44="","",$E$44)</f>
        <v/>
      </c>
      <c r="P44" s="312"/>
      <c r="Q44" s="784" t="str">
        <f>IF($E$44="","",$E$44)</f>
        <v/>
      </c>
      <c r="R44" s="760"/>
      <c r="S44" s="784" t="str">
        <f>IF($E$44="","",$E$44)</f>
        <v/>
      </c>
      <c r="T44" s="785">
        <f t="shared" si="7"/>
        <v>0</v>
      </c>
      <c r="U44" s="786" t="str">
        <f>IF($E$44="","",$E$44)</f>
        <v/>
      </c>
      <c r="V44" s="312"/>
      <c r="W44" s="784" t="str">
        <f>IF($E$44="","",$E$44)</f>
        <v/>
      </c>
      <c r="X44" s="760"/>
      <c r="Y44" s="784" t="str">
        <f>IF($E$44="","",$E$44)</f>
        <v/>
      </c>
      <c r="Z44" s="785">
        <f t="shared" si="10"/>
        <v>0</v>
      </c>
      <c r="AA44" s="786" t="str">
        <f>IF($E$44="","",$E$44)</f>
        <v/>
      </c>
      <c r="AB44" s="312"/>
      <c r="AC44" s="784" t="str">
        <f>IF($E$44="","",$E$44)</f>
        <v/>
      </c>
      <c r="AD44" s="760"/>
      <c r="AE44" s="784" t="str">
        <f>IF($E$44="","",$E$44)</f>
        <v/>
      </c>
      <c r="AF44" s="785">
        <f t="shared" si="13"/>
        <v>0</v>
      </c>
      <c r="AG44" s="786" t="str">
        <f>IF($E$44="","",$E$44)</f>
        <v/>
      </c>
      <c r="AH44" s="312"/>
      <c r="AI44" s="784" t="str">
        <f>IF($E$44="","",$E$44)</f>
        <v/>
      </c>
      <c r="AJ44" s="760"/>
      <c r="AK44" s="784" t="str">
        <f>IF($E$44="","",$E$44)</f>
        <v/>
      </c>
      <c r="AL44" s="785">
        <f t="shared" si="14"/>
        <v>0</v>
      </c>
      <c r="AM44" s="786" t="str">
        <f>IF($E$44="","",$E$44)</f>
        <v/>
      </c>
      <c r="AN44" s="312"/>
      <c r="AO44" s="784" t="str">
        <f>IF($E$44="","",$E$44)</f>
        <v/>
      </c>
      <c r="AP44" s="760"/>
      <c r="AQ44" s="784" t="str">
        <f>IF($E$44="","",$E$44)</f>
        <v/>
      </c>
      <c r="AR44" s="785">
        <f t="shared" si="15"/>
        <v>0</v>
      </c>
      <c r="AS44" s="786" t="str">
        <f>IF($E$44="","",$E$44)</f>
        <v/>
      </c>
      <c r="AZ44" s="604" t="s">
        <v>446</v>
      </c>
    </row>
    <row r="45" spans="1:52" ht="15">
      <c r="A45" s="596"/>
      <c r="B45" s="605" t="s">
        <v>421</v>
      </c>
      <c r="C45" s="311"/>
      <c r="D45" s="312"/>
      <c r="E45" s="459"/>
      <c r="F45" s="760"/>
      <c r="G45" s="784" t="str">
        <f>IF($E$45="","",$E$45)</f>
        <v/>
      </c>
      <c r="H45" s="785">
        <f t="shared" si="1"/>
        <v>0</v>
      </c>
      <c r="I45" s="786" t="str">
        <f>IF($E$45="","",$E$45)</f>
        <v/>
      </c>
      <c r="J45" s="312"/>
      <c r="K45" s="784" t="str">
        <f>IF($E$45="","",$E$45)</f>
        <v/>
      </c>
      <c r="L45" s="760"/>
      <c r="M45" s="784" t="str">
        <f>IF($E$45="","",$E$45)</f>
        <v/>
      </c>
      <c r="N45" s="785">
        <f t="shared" si="4"/>
        <v>0</v>
      </c>
      <c r="O45" s="786" t="str">
        <f>IF($E$45="","",$E$45)</f>
        <v/>
      </c>
      <c r="P45" s="312"/>
      <c r="Q45" s="784" t="str">
        <f>IF($E$45="","",$E$45)</f>
        <v/>
      </c>
      <c r="R45" s="760"/>
      <c r="S45" s="784" t="str">
        <f>IF($E$45="","",$E$45)</f>
        <v/>
      </c>
      <c r="T45" s="785">
        <f t="shared" si="7"/>
        <v>0</v>
      </c>
      <c r="U45" s="786" t="str">
        <f>IF($E$45="","",$E$45)</f>
        <v/>
      </c>
      <c r="V45" s="312"/>
      <c r="W45" s="784" t="str">
        <f>IF($E$45="","",$E$45)</f>
        <v/>
      </c>
      <c r="X45" s="760"/>
      <c r="Y45" s="784" t="str">
        <f>IF($E$45="","",$E$45)</f>
        <v/>
      </c>
      <c r="Z45" s="785">
        <f t="shared" si="10"/>
        <v>0</v>
      </c>
      <c r="AA45" s="786" t="str">
        <f>IF($E$45="","",$E$45)</f>
        <v/>
      </c>
      <c r="AB45" s="312"/>
      <c r="AC45" s="784" t="str">
        <f>IF($E$45="","",$E$45)</f>
        <v/>
      </c>
      <c r="AD45" s="760"/>
      <c r="AE45" s="784" t="str">
        <f>IF($E$45="","",$E$45)</f>
        <v/>
      </c>
      <c r="AF45" s="785">
        <f t="shared" si="13"/>
        <v>0</v>
      </c>
      <c r="AG45" s="786" t="str">
        <f>IF($E$45="","",$E$45)</f>
        <v/>
      </c>
      <c r="AH45" s="312"/>
      <c r="AI45" s="784" t="str">
        <f>IF($E$45="","",$E$45)</f>
        <v/>
      </c>
      <c r="AJ45" s="760"/>
      <c r="AK45" s="784" t="str">
        <f>IF($E$45="","",$E$45)</f>
        <v/>
      </c>
      <c r="AL45" s="785">
        <f t="shared" si="14"/>
        <v>0</v>
      </c>
      <c r="AM45" s="786" t="str">
        <f>IF($E$45="","",$E$45)</f>
        <v/>
      </c>
      <c r="AN45" s="312"/>
      <c r="AO45" s="784" t="str">
        <f>IF($E$45="","",$E$45)</f>
        <v/>
      </c>
      <c r="AP45" s="760"/>
      <c r="AQ45" s="784" t="str">
        <f>IF($E$45="","",$E$45)</f>
        <v/>
      </c>
      <c r="AR45" s="785">
        <f t="shared" si="15"/>
        <v>0</v>
      </c>
      <c r="AS45" s="786" t="str">
        <f>IF($E$45="","",$E$45)</f>
        <v/>
      </c>
      <c r="AZ45" s="604" t="s">
        <v>452</v>
      </c>
    </row>
    <row r="46" spans="1:52" ht="15">
      <c r="A46" s="596"/>
      <c r="B46" s="605" t="s">
        <v>422</v>
      </c>
      <c r="C46" s="311"/>
      <c r="D46" s="312"/>
      <c r="E46" s="459"/>
      <c r="F46" s="760"/>
      <c r="G46" s="784" t="str">
        <f>IF($E$46="","",$E$46)</f>
        <v/>
      </c>
      <c r="H46" s="785">
        <f t="shared" si="1"/>
        <v>0</v>
      </c>
      <c r="I46" s="786" t="str">
        <f>IF($E$46="","",$E$46)</f>
        <v/>
      </c>
      <c r="J46" s="312"/>
      <c r="K46" s="784" t="str">
        <f>IF($E$46="","",$E$46)</f>
        <v/>
      </c>
      <c r="L46" s="760"/>
      <c r="M46" s="784" t="str">
        <f>IF($E$46="","",$E$46)</f>
        <v/>
      </c>
      <c r="N46" s="785">
        <f t="shared" si="4"/>
        <v>0</v>
      </c>
      <c r="O46" s="786" t="str">
        <f>IF($E$46="","",$E$46)</f>
        <v/>
      </c>
      <c r="P46" s="312"/>
      <c r="Q46" s="784" t="str">
        <f>IF($E$46="","",$E$46)</f>
        <v/>
      </c>
      <c r="R46" s="760"/>
      <c r="S46" s="784" t="str">
        <f>IF($E$46="","",$E$46)</f>
        <v/>
      </c>
      <c r="T46" s="785">
        <f t="shared" si="7"/>
        <v>0</v>
      </c>
      <c r="U46" s="786" t="str">
        <f>IF($E$46="","",$E$46)</f>
        <v/>
      </c>
      <c r="V46" s="312"/>
      <c r="W46" s="784" t="str">
        <f>IF($E$46="","",$E$46)</f>
        <v/>
      </c>
      <c r="X46" s="760"/>
      <c r="Y46" s="784" t="str">
        <f>IF($E$46="","",$E$46)</f>
        <v/>
      </c>
      <c r="Z46" s="785">
        <f t="shared" si="10"/>
        <v>0</v>
      </c>
      <c r="AA46" s="786" t="str">
        <f>IF($E$46="","",$E$46)</f>
        <v/>
      </c>
      <c r="AB46" s="312"/>
      <c r="AC46" s="784" t="str">
        <f>IF($E$46="","",$E$46)</f>
        <v/>
      </c>
      <c r="AD46" s="760"/>
      <c r="AE46" s="784" t="str">
        <f>IF($E$46="","",$E$46)</f>
        <v/>
      </c>
      <c r="AF46" s="785">
        <f t="shared" si="13"/>
        <v>0</v>
      </c>
      <c r="AG46" s="786" t="str">
        <f>IF($E$46="","",$E$46)</f>
        <v/>
      </c>
      <c r="AH46" s="312"/>
      <c r="AI46" s="784" t="str">
        <f>IF($E$46="","",$E$46)</f>
        <v/>
      </c>
      <c r="AJ46" s="760"/>
      <c r="AK46" s="784" t="str">
        <f>IF($E$46="","",$E$46)</f>
        <v/>
      </c>
      <c r="AL46" s="785">
        <f t="shared" si="14"/>
        <v>0</v>
      </c>
      <c r="AM46" s="786" t="str">
        <f>IF($E$46="","",$E$46)</f>
        <v/>
      </c>
      <c r="AN46" s="312"/>
      <c r="AO46" s="784" t="str">
        <f>IF($E$46="","",$E$46)</f>
        <v/>
      </c>
      <c r="AP46" s="760"/>
      <c r="AQ46" s="784" t="str">
        <f>IF($E$46="","",$E$46)</f>
        <v/>
      </c>
      <c r="AR46" s="785">
        <f t="shared" si="15"/>
        <v>0</v>
      </c>
      <c r="AS46" s="786" t="str">
        <f>IF($E$46="","",$E$46)</f>
        <v/>
      </c>
    </row>
    <row r="47" spans="1:52" ht="15">
      <c r="A47" s="596"/>
      <c r="B47" s="605" t="s">
        <v>423</v>
      </c>
      <c r="C47" s="311"/>
      <c r="D47" s="312"/>
      <c r="E47" s="459"/>
      <c r="F47" s="760"/>
      <c r="G47" s="784" t="str">
        <f>IF($E$47="","",$E$47)</f>
        <v/>
      </c>
      <c r="H47" s="785">
        <f t="shared" si="1"/>
        <v>0</v>
      </c>
      <c r="I47" s="786" t="str">
        <f>IF($E$47="","",$E$47)</f>
        <v/>
      </c>
      <c r="J47" s="312"/>
      <c r="K47" s="784" t="str">
        <f>IF($E$47="","",$E$47)</f>
        <v/>
      </c>
      <c r="L47" s="760"/>
      <c r="M47" s="784" t="str">
        <f>IF($E$47="","",$E$47)</f>
        <v/>
      </c>
      <c r="N47" s="785">
        <f t="shared" si="4"/>
        <v>0</v>
      </c>
      <c r="O47" s="786" t="str">
        <f>IF($E$47="","",$E$47)</f>
        <v/>
      </c>
      <c r="P47" s="312"/>
      <c r="Q47" s="784" t="str">
        <f>IF($E$47="","",$E$47)</f>
        <v/>
      </c>
      <c r="R47" s="760"/>
      <c r="S47" s="784" t="str">
        <f>IF($E$47="","",$E$47)</f>
        <v/>
      </c>
      <c r="T47" s="785">
        <f t="shared" si="7"/>
        <v>0</v>
      </c>
      <c r="U47" s="786" t="str">
        <f>IF($E$47="","",$E$47)</f>
        <v/>
      </c>
      <c r="V47" s="312"/>
      <c r="W47" s="784" t="str">
        <f>IF($E$47="","",$E$47)</f>
        <v/>
      </c>
      <c r="X47" s="760"/>
      <c r="Y47" s="784" t="str">
        <f>IF($E$47="","",$E$47)</f>
        <v/>
      </c>
      <c r="Z47" s="785">
        <f t="shared" si="10"/>
        <v>0</v>
      </c>
      <c r="AA47" s="786" t="str">
        <f>IF($E$47="","",$E$47)</f>
        <v/>
      </c>
      <c r="AB47" s="312"/>
      <c r="AC47" s="784" t="str">
        <f>IF($E$47="","",$E$47)</f>
        <v/>
      </c>
      <c r="AD47" s="760"/>
      <c r="AE47" s="784" t="str">
        <f>IF($E$47="","",$E$47)</f>
        <v/>
      </c>
      <c r="AF47" s="785">
        <f t="shared" si="13"/>
        <v>0</v>
      </c>
      <c r="AG47" s="786" t="str">
        <f>IF($E$47="","",$E$47)</f>
        <v/>
      </c>
      <c r="AH47" s="312"/>
      <c r="AI47" s="784" t="str">
        <f>IF($E$47="","",$E$47)</f>
        <v/>
      </c>
      <c r="AJ47" s="760"/>
      <c r="AK47" s="784" t="str">
        <f>IF($E$47="","",$E$47)</f>
        <v/>
      </c>
      <c r="AL47" s="785">
        <f t="shared" si="14"/>
        <v>0</v>
      </c>
      <c r="AM47" s="786" t="str">
        <f>IF($E$47="","",$E$47)</f>
        <v/>
      </c>
      <c r="AN47" s="312"/>
      <c r="AO47" s="784" t="str">
        <f>IF($E$47="","",$E$47)</f>
        <v/>
      </c>
      <c r="AP47" s="760"/>
      <c r="AQ47" s="784" t="str">
        <f>IF($E$47="","",$E$47)</f>
        <v/>
      </c>
      <c r="AR47" s="785">
        <f t="shared" si="15"/>
        <v>0</v>
      </c>
      <c r="AS47" s="786" t="str">
        <f>IF($E$47="","",$E$47)</f>
        <v/>
      </c>
    </row>
    <row r="48" spans="1:52" ht="15">
      <c r="A48" s="596"/>
      <c r="B48" s="606" t="s">
        <v>424</v>
      </c>
      <c r="C48" s="311"/>
      <c r="D48" s="312"/>
      <c r="E48" s="459"/>
      <c r="F48" s="760"/>
      <c r="G48" s="784" t="str">
        <f>IF($E$48="","",$E$48)</f>
        <v/>
      </c>
      <c r="H48" s="785">
        <f t="shared" si="1"/>
        <v>0</v>
      </c>
      <c r="I48" s="786" t="str">
        <f>IF($E$48="","",$E$48)</f>
        <v/>
      </c>
      <c r="J48" s="312"/>
      <c r="K48" s="784" t="str">
        <f>IF($E$48="","",$E$48)</f>
        <v/>
      </c>
      <c r="L48" s="760"/>
      <c r="M48" s="784" t="str">
        <f>IF($E$48="","",$E$48)</f>
        <v/>
      </c>
      <c r="N48" s="785">
        <f t="shared" si="4"/>
        <v>0</v>
      </c>
      <c r="O48" s="786" t="str">
        <f>IF($E$48="","",$E$48)</f>
        <v/>
      </c>
      <c r="P48" s="312"/>
      <c r="Q48" s="784" t="str">
        <f>IF($E$48="","",$E$48)</f>
        <v/>
      </c>
      <c r="R48" s="760"/>
      <c r="S48" s="784" t="str">
        <f>IF($E$48="","",$E$48)</f>
        <v/>
      </c>
      <c r="T48" s="785">
        <f t="shared" si="7"/>
        <v>0</v>
      </c>
      <c r="U48" s="786" t="str">
        <f>IF($E$48="","",$E$48)</f>
        <v/>
      </c>
      <c r="V48" s="312"/>
      <c r="W48" s="784" t="str">
        <f>IF($E$48="","",$E$48)</f>
        <v/>
      </c>
      <c r="X48" s="760"/>
      <c r="Y48" s="784" t="str">
        <f>IF($E$48="","",$E$48)</f>
        <v/>
      </c>
      <c r="Z48" s="785">
        <f t="shared" si="10"/>
        <v>0</v>
      </c>
      <c r="AA48" s="786" t="str">
        <f>IF($E$48="","",$E$48)</f>
        <v/>
      </c>
      <c r="AB48" s="312"/>
      <c r="AC48" s="784" t="str">
        <f>IF($E$48="","",$E$48)</f>
        <v/>
      </c>
      <c r="AD48" s="760"/>
      <c r="AE48" s="784" t="str">
        <f>IF($E$48="","",$E$48)</f>
        <v/>
      </c>
      <c r="AF48" s="785">
        <f t="shared" si="13"/>
        <v>0</v>
      </c>
      <c r="AG48" s="786" t="str">
        <f>IF($E$48="","",$E$48)</f>
        <v/>
      </c>
      <c r="AH48" s="312"/>
      <c r="AI48" s="784" t="str">
        <f>IF($E$48="","",$E$48)</f>
        <v/>
      </c>
      <c r="AJ48" s="760"/>
      <c r="AK48" s="784" t="str">
        <f>IF($E$48="","",$E$48)</f>
        <v/>
      </c>
      <c r="AL48" s="785">
        <f t="shared" si="14"/>
        <v>0</v>
      </c>
      <c r="AM48" s="786" t="str">
        <f>IF($E$48="","",$E$48)</f>
        <v/>
      </c>
      <c r="AN48" s="312"/>
      <c r="AO48" s="784" t="str">
        <f>IF($E$48="","",$E$48)</f>
        <v/>
      </c>
      <c r="AP48" s="760"/>
      <c r="AQ48" s="784" t="str">
        <f>IF($E$48="","",$E$48)</f>
        <v/>
      </c>
      <c r="AR48" s="785">
        <f t="shared" si="15"/>
        <v>0</v>
      </c>
      <c r="AS48" s="786" t="str">
        <f>IF($E$48="","",$E$48)</f>
        <v/>
      </c>
    </row>
    <row r="49" spans="1:45" ht="15.75" thickBot="1">
      <c r="A49" s="596"/>
      <c r="B49" s="607" t="s">
        <v>425</v>
      </c>
      <c r="C49" s="313"/>
      <c r="D49" s="314"/>
      <c r="E49" s="460"/>
      <c r="F49" s="761"/>
      <c r="G49" s="787" t="str">
        <f>IF($E$49="","",$E$49)</f>
        <v/>
      </c>
      <c r="H49" s="788">
        <f t="shared" si="1"/>
        <v>0</v>
      </c>
      <c r="I49" s="789" t="str">
        <f>IF($E$49="","",$E$49)</f>
        <v/>
      </c>
      <c r="J49" s="314"/>
      <c r="K49" s="787" t="str">
        <f>IF($E$49="","",$E$49)</f>
        <v/>
      </c>
      <c r="L49" s="761"/>
      <c r="M49" s="787" t="str">
        <f>IF($E$49="","",$E$49)</f>
        <v/>
      </c>
      <c r="N49" s="788">
        <f t="shared" si="4"/>
        <v>0</v>
      </c>
      <c r="O49" s="789" t="str">
        <f>IF($E$49="","",$E$49)</f>
        <v/>
      </c>
      <c r="P49" s="314"/>
      <c r="Q49" s="787" t="str">
        <f>IF($E$49="","",$E$49)</f>
        <v/>
      </c>
      <c r="R49" s="761"/>
      <c r="S49" s="787" t="str">
        <f>IF($E$49="","",$E$49)</f>
        <v/>
      </c>
      <c r="T49" s="788">
        <f t="shared" si="7"/>
        <v>0</v>
      </c>
      <c r="U49" s="789" t="str">
        <f>IF($E$49="","",$E$49)</f>
        <v/>
      </c>
      <c r="V49" s="314"/>
      <c r="W49" s="787" t="str">
        <f>IF($E$49="","",$E$49)</f>
        <v/>
      </c>
      <c r="X49" s="761"/>
      <c r="Y49" s="787" t="str">
        <f>IF($E$49="","",$E$49)</f>
        <v/>
      </c>
      <c r="Z49" s="788">
        <f t="shared" si="10"/>
        <v>0</v>
      </c>
      <c r="AA49" s="789" t="str">
        <f>IF($E$49="","",$E$49)</f>
        <v/>
      </c>
      <c r="AB49" s="314"/>
      <c r="AC49" s="787" t="str">
        <f>IF($E$49="","",$E$49)</f>
        <v/>
      </c>
      <c r="AD49" s="761"/>
      <c r="AE49" s="787" t="str">
        <f>IF($E$49="","",$E$49)</f>
        <v/>
      </c>
      <c r="AF49" s="788">
        <f t="shared" si="13"/>
        <v>0</v>
      </c>
      <c r="AG49" s="789" t="str">
        <f>IF($E$49="","",$E$49)</f>
        <v/>
      </c>
      <c r="AH49" s="314"/>
      <c r="AI49" s="787" t="str">
        <f>IF($E$49="","",$E$49)</f>
        <v/>
      </c>
      <c r="AJ49" s="761"/>
      <c r="AK49" s="787" t="str">
        <f>IF($E$49="","",$E$49)</f>
        <v/>
      </c>
      <c r="AL49" s="788">
        <f t="shared" si="14"/>
        <v>0</v>
      </c>
      <c r="AM49" s="789" t="str">
        <f>IF($E$49="","",$E$49)</f>
        <v/>
      </c>
      <c r="AN49" s="314"/>
      <c r="AO49" s="787" t="str">
        <f>IF($E$49="","",$E$49)</f>
        <v/>
      </c>
      <c r="AP49" s="761"/>
      <c r="AQ49" s="787" t="str">
        <f>IF($E$49="","",$E$49)</f>
        <v/>
      </c>
      <c r="AR49" s="788">
        <f t="shared" si="15"/>
        <v>0</v>
      </c>
      <c r="AS49" s="789" t="str">
        <f>IF($E$49="","",$E$49)</f>
        <v/>
      </c>
    </row>
  </sheetData>
  <sheetProtection algorithmName="SHA-512" hashValue="VBXFTLkYRPuUlBgrTnRTQ0H8sI+nBGuDqVQSPrOLuXl7fasfDAbhW48Jxg92AlnGRYXR2yKRJVAVgTVM2n4DYw==" saltValue="db6jty5RRsiFEwh31XJknw==" spinCount="100000" sheet="1" selectLockedCells="1"/>
  <mergeCells count="131">
    <mergeCell ref="J12:K12"/>
    <mergeCell ref="V8:W8"/>
    <mergeCell ref="V9:W9"/>
    <mergeCell ref="V10:W10"/>
    <mergeCell ref="N18:O18"/>
    <mergeCell ref="N19:O19"/>
    <mergeCell ref="N20:O20"/>
    <mergeCell ref="N21:O21"/>
    <mergeCell ref="N22:O22"/>
    <mergeCell ref="L14:M14"/>
    <mergeCell ref="J14:K14"/>
    <mergeCell ref="J15:K15"/>
    <mergeCell ref="J16:K16"/>
    <mergeCell ref="J17:K17"/>
    <mergeCell ref="J18:K18"/>
    <mergeCell ref="J19:K19"/>
    <mergeCell ref="P14:Q14"/>
    <mergeCell ref="P15:Q15"/>
    <mergeCell ref="P16:Q16"/>
    <mergeCell ref="L15:M15"/>
    <mergeCell ref="L16:M16"/>
    <mergeCell ref="L17:M17"/>
    <mergeCell ref="L18:M18"/>
    <mergeCell ref="L19:M19"/>
    <mergeCell ref="B2:R2"/>
    <mergeCell ref="L7:M7"/>
    <mergeCell ref="N7:O7"/>
    <mergeCell ref="L8:M8"/>
    <mergeCell ref="L9:M9"/>
    <mergeCell ref="L10:M10"/>
    <mergeCell ref="L11:M11"/>
    <mergeCell ref="L12:M12"/>
    <mergeCell ref="L13:M13"/>
    <mergeCell ref="N8:O8"/>
    <mergeCell ref="N9:O9"/>
    <mergeCell ref="N10:O10"/>
    <mergeCell ref="N11:O11"/>
    <mergeCell ref="N12:O12"/>
    <mergeCell ref="N13:O13"/>
    <mergeCell ref="J13:K13"/>
    <mergeCell ref="P13:Q13"/>
    <mergeCell ref="J10:K10"/>
    <mergeCell ref="J11:K11"/>
    <mergeCell ref="F7:G7"/>
    <mergeCell ref="F8:G8"/>
    <mergeCell ref="F9:G9"/>
    <mergeCell ref="F10:G10"/>
    <mergeCell ref="F11:G11"/>
    <mergeCell ref="N14:O14"/>
    <mergeCell ref="L20:M20"/>
    <mergeCell ref="L21:M21"/>
    <mergeCell ref="L22:M22"/>
    <mergeCell ref="N15:O15"/>
    <mergeCell ref="N16:O16"/>
    <mergeCell ref="N17:O17"/>
    <mergeCell ref="V11:W11"/>
    <mergeCell ref="V12:W12"/>
    <mergeCell ref="V13:W13"/>
    <mergeCell ref="V14:W14"/>
    <mergeCell ref="V15:W15"/>
    <mergeCell ref="V16:W16"/>
    <mergeCell ref="P17:Q17"/>
    <mergeCell ref="P18:Q18"/>
    <mergeCell ref="P19:Q19"/>
    <mergeCell ref="P20:Q20"/>
    <mergeCell ref="P21:Q21"/>
    <mergeCell ref="V17:W17"/>
    <mergeCell ref="V18:W18"/>
    <mergeCell ref="V19:W19"/>
    <mergeCell ref="V20:W20"/>
    <mergeCell ref="V21:W21"/>
    <mergeCell ref="V22:W22"/>
    <mergeCell ref="P22:Q22"/>
    <mergeCell ref="B6:C6"/>
    <mergeCell ref="B25:C25"/>
    <mergeCell ref="D7:E7"/>
    <mergeCell ref="J7:K7"/>
    <mergeCell ref="P7:Q7"/>
    <mergeCell ref="V7:W7"/>
    <mergeCell ref="D8:E8"/>
    <mergeCell ref="D9:E9"/>
    <mergeCell ref="D10:E10"/>
    <mergeCell ref="D11:E11"/>
    <mergeCell ref="D12:E12"/>
    <mergeCell ref="D13:E13"/>
    <mergeCell ref="D19:E19"/>
    <mergeCell ref="D20:E20"/>
    <mergeCell ref="D21:E21"/>
    <mergeCell ref="P8:Q8"/>
    <mergeCell ref="P9:Q9"/>
    <mergeCell ref="P10:Q10"/>
    <mergeCell ref="P11:Q11"/>
    <mergeCell ref="P12:Q12"/>
    <mergeCell ref="D22:E22"/>
    <mergeCell ref="J8:K8"/>
    <mergeCell ref="J9:K9"/>
    <mergeCell ref="D14:E14"/>
    <mergeCell ref="D15:E15"/>
    <mergeCell ref="D16:E16"/>
    <mergeCell ref="D17:E17"/>
    <mergeCell ref="D18:E18"/>
    <mergeCell ref="J20:K20"/>
    <mergeCell ref="J21:K21"/>
    <mergeCell ref="J22:K22"/>
    <mergeCell ref="F15:G15"/>
    <mergeCell ref="F16:G16"/>
    <mergeCell ref="F17:G17"/>
    <mergeCell ref="F18:G18"/>
    <mergeCell ref="F19:G19"/>
    <mergeCell ref="F20:G20"/>
    <mergeCell ref="F21:G21"/>
    <mergeCell ref="F22:G22"/>
    <mergeCell ref="H15:I15"/>
    <mergeCell ref="H16:I16"/>
    <mergeCell ref="H17:I17"/>
    <mergeCell ref="H18:I18"/>
    <mergeCell ref="H19:I19"/>
    <mergeCell ref="H20:I20"/>
    <mergeCell ref="H21:I21"/>
    <mergeCell ref="H22:I22"/>
    <mergeCell ref="F12:G12"/>
    <mergeCell ref="F13:G13"/>
    <mergeCell ref="F14:G14"/>
    <mergeCell ref="H7:I7"/>
    <mergeCell ref="H8:I8"/>
    <mergeCell ref="H9:I9"/>
    <mergeCell ref="H10:I10"/>
    <mergeCell ref="H11:I11"/>
    <mergeCell ref="H12:I12"/>
    <mergeCell ref="H13:I13"/>
    <mergeCell ref="H14:I14"/>
  </mergeCells>
  <phoneticPr fontId="50" type="noConversion"/>
  <conditionalFormatting sqref="H28:H49 N28:N49 T28:T49 Z28:Z49 AF28:AF49 AL28:AL49 AR28:AR49">
    <cfRule type="cellIs" dxfId="4" priority="2" operator="lessThan">
      <formula>0</formula>
    </cfRule>
  </conditionalFormatting>
  <dataValidations count="1">
    <dataValidation type="list" showInputMessage="1" showErrorMessage="1" sqref="E28:E49" xr:uid="{87EB0EC0-3525-45B0-A1BF-72FF97485CB0}">
      <formula1>"Kg, Kg Carcasse, Kg vif, L, HL, 1000L, M², M linéaire, Planche, Bouteille, BIB, Magnum, Pot, Caisse, Palette, Boîte, Nuité, Unité, T, palox"</formula1>
    </dataValidation>
  </dataValidations>
  <pageMargins left="0.7" right="0.7" top="0.75" bottom="0.75" header="0.51180555555555496" footer="0.51180555555555496"/>
  <pageSetup paperSize="9" firstPageNumber="0" orientation="portrait" horizontalDpi="300" verticalDpi="300" r:id="rId1"/>
  <ignoredErrors>
    <ignoredError sqref="G28:G49 I28:I49" unlockedFormula="1"/>
  </ignoredErrors>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9"/>
  <dimension ref="B1:W118"/>
  <sheetViews>
    <sheetView zoomScale="80" zoomScaleNormal="80" workbookViewId="0">
      <pane xSplit="6" ySplit="6" topLeftCell="G96" activePane="bottomRight" state="frozen"/>
      <selection activeCell="R29" sqref="R29"/>
      <selection pane="topRight" activeCell="R29" sqref="R29"/>
      <selection pane="bottomLeft" activeCell="R29" sqref="R29"/>
      <selection pane="bottomRight" activeCell="C116" sqref="C116"/>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334</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'données éco.'!D4</f>
        <v>2028</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409"/>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éco.'!I9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éco.'!I10</f>
        <v>30750</v>
      </c>
      <c r="E8" s="291">
        <f t="shared" ref="E8:E36" si="1">D8-F8</f>
        <v>30750</v>
      </c>
      <c r="F8" s="291">
        <f t="shared" ref="F8:F98"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éco.'!I11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éco.'!I12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éco.'!I13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éco.'!I14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éco.'!I15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éco.'!I16</f>
        <v>0</v>
      </c>
      <c r="E14" s="291">
        <f t="shared" si="1"/>
        <v>0</v>
      </c>
      <c r="F14" s="291">
        <f t="shared" si="2"/>
        <v>0</v>
      </c>
      <c r="G14" s="410">
        <v>0</v>
      </c>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éco.'!I17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éco.'!I18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éco.'!I19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éco.'!I20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éco.'!I21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éco.'!I22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éco.'!I23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éco.'!I24</f>
        <v>0</v>
      </c>
      <c r="E22" s="291">
        <f t="shared" si="1"/>
        <v>0</v>
      </c>
      <c r="F22" s="291">
        <f t="shared" si="2"/>
        <v>0</v>
      </c>
      <c r="G22" s="410"/>
      <c r="H22" s="410"/>
      <c r="I22" s="410"/>
      <c r="J22" s="410"/>
      <c r="K22" s="410"/>
      <c r="L22" s="410"/>
      <c r="M22" s="410"/>
      <c r="N22" s="410"/>
      <c r="O22" s="410"/>
      <c r="P22" s="410"/>
      <c r="Q22" s="410"/>
      <c r="R22" s="411"/>
    </row>
    <row r="23" spans="2:18" s="108" customFormat="1" ht="15">
      <c r="B23" s="109"/>
      <c r="C23" s="116" t="str">
        <f>IF('données TK'!C44&lt;&gt;"",'données TK'!C44,'données TK'!B44)</f>
        <v>Produit 17</v>
      </c>
      <c r="D23" s="291">
        <f>'données éco.'!I25</f>
        <v>0</v>
      </c>
      <c r="E23" s="291">
        <f t="shared" si="1"/>
        <v>0</v>
      </c>
      <c r="F23" s="291">
        <f t="shared" si="2"/>
        <v>0</v>
      </c>
      <c r="G23" s="410"/>
      <c r="H23" s="410"/>
      <c r="I23" s="410"/>
      <c r="J23" s="410"/>
      <c r="K23" s="410"/>
      <c r="L23" s="410"/>
      <c r="M23" s="410"/>
      <c r="N23" s="410"/>
      <c r="O23" s="410"/>
      <c r="P23" s="410"/>
      <c r="Q23" s="410"/>
      <c r="R23" s="411"/>
    </row>
    <row r="24" spans="2:18" s="108" customFormat="1" ht="15">
      <c r="B24" s="109"/>
      <c r="C24" s="116" t="str">
        <f>IF('données TK'!C45&lt;&gt;"",'données TK'!C45,'données TK'!B45)</f>
        <v>Produit 18</v>
      </c>
      <c r="D24" s="291">
        <f>'données éco.'!I26</f>
        <v>0</v>
      </c>
      <c r="E24" s="291">
        <f t="shared" si="1"/>
        <v>0</v>
      </c>
      <c r="F24" s="291">
        <f t="shared" si="2"/>
        <v>0</v>
      </c>
      <c r="G24" s="410"/>
      <c r="H24" s="410"/>
      <c r="I24" s="410"/>
      <c r="J24" s="410"/>
      <c r="K24" s="410"/>
      <c r="L24" s="410"/>
      <c r="M24" s="410"/>
      <c r="N24" s="410"/>
      <c r="O24" s="410"/>
      <c r="P24" s="410"/>
      <c r="Q24" s="410"/>
      <c r="R24" s="411"/>
    </row>
    <row r="25" spans="2:18" s="108" customFormat="1" ht="15">
      <c r="B25" s="109"/>
      <c r="C25" s="116" t="str">
        <f>IF('données TK'!C46&lt;&gt;"",'données TK'!C46,'données TK'!B46)</f>
        <v>Produit 19</v>
      </c>
      <c r="D25" s="291">
        <f>'données éco.'!I27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éco.'!I28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éco.'!I29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éco.'!I30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éco.'!I31</f>
        <v>88750</v>
      </c>
      <c r="E29" s="696">
        <f t="shared" si="1"/>
        <v>88750</v>
      </c>
      <c r="F29" s="696">
        <f>SUM(G29:R29)</f>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éco.'!E246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Annuités!D46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0" t="s">
        <v>346</v>
      </c>
      <c r="C34" s="1031"/>
      <c r="D34" s="1031"/>
      <c r="E34" s="1032"/>
      <c r="F34" s="696">
        <f t="shared" si="2"/>
        <v>0</v>
      </c>
      <c r="G34" s="112">
        <f t="shared" ref="G34:R34" si="4">SUM(G29:G33)</f>
        <v>0</v>
      </c>
      <c r="H34" s="112">
        <f t="shared" si="4"/>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292">
        <f>'données éco.'!H31</f>
        <v>4881.25</v>
      </c>
      <c r="E35" s="291">
        <f t="shared" si="1"/>
        <v>4881.25</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698">
        <f>'données éco.'!J31+D30+D31+D32+D33</f>
        <v>93631.25</v>
      </c>
      <c r="E36" s="698">
        <f t="shared" si="1"/>
        <v>93631.25</v>
      </c>
      <c r="F36" s="699">
        <f t="shared" si="2"/>
        <v>0</v>
      </c>
      <c r="G36" s="138">
        <f t="shared" ref="G36:R36" si="5">G34+G35</f>
        <v>0</v>
      </c>
      <c r="H36" s="138">
        <f t="shared" si="5"/>
        <v>0</v>
      </c>
      <c r="I36" s="138">
        <f t="shared" si="5"/>
        <v>0</v>
      </c>
      <c r="J36" s="138">
        <f t="shared" si="5"/>
        <v>0</v>
      </c>
      <c r="K36" s="138">
        <f t="shared" si="5"/>
        <v>0</v>
      </c>
      <c r="L36" s="138">
        <f t="shared" si="5"/>
        <v>0</v>
      </c>
      <c r="M36" s="138">
        <f t="shared" si="5"/>
        <v>0</v>
      </c>
      <c r="N36" s="138">
        <f t="shared" si="5"/>
        <v>0</v>
      </c>
      <c r="O36" s="138">
        <f t="shared" si="5"/>
        <v>0</v>
      </c>
      <c r="P36" s="138">
        <f t="shared" si="5"/>
        <v>0</v>
      </c>
      <c r="Q36" s="138">
        <f t="shared" si="5"/>
        <v>0</v>
      </c>
      <c r="R36" s="174">
        <f t="shared" si="5"/>
        <v>0</v>
      </c>
    </row>
    <row r="37" spans="2:19" ht="22.9" customHeight="1" thickBot="1"/>
    <row r="38" spans="2:19" s="108" customFormat="1" ht="15.75">
      <c r="B38" s="124" t="s">
        <v>336</v>
      </c>
      <c r="C38" s="120" t="str">
        <f>T('données éco.'!B37:D37)</f>
        <v xml:space="preserve">Cessions internes </v>
      </c>
      <c r="D38" s="127">
        <f>'données éco.'!H37</f>
        <v>0</v>
      </c>
      <c r="E38" s="127">
        <f>D38-F38</f>
        <v>0</v>
      </c>
      <c r="F38" s="127">
        <f t="shared" si="2"/>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éco.'!H38</f>
        <v>0</v>
      </c>
      <c r="E39" s="292">
        <f t="shared" ref="E39:E69" si="6">D39-F39</f>
        <v>0</v>
      </c>
      <c r="F39" s="292">
        <f t="shared" si="2"/>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éco.'!H39</f>
        <v>0</v>
      </c>
      <c r="E40" s="292">
        <f t="shared" si="6"/>
        <v>0</v>
      </c>
      <c r="F40" s="292">
        <f t="shared" si="2"/>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éco.'!H40</f>
        <v>0</v>
      </c>
      <c r="E41" s="292">
        <f t="shared" si="6"/>
        <v>0</v>
      </c>
      <c r="F41" s="292">
        <f t="shared" si="2"/>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éco.'!H41</f>
        <v>0</v>
      </c>
      <c r="E42" s="292">
        <f t="shared" si="6"/>
        <v>0</v>
      </c>
      <c r="F42" s="292">
        <f t="shared" si="2"/>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éco.'!H42</f>
        <v>0</v>
      </c>
      <c r="E43" s="292">
        <f t="shared" si="6"/>
        <v>0</v>
      </c>
      <c r="F43" s="292">
        <f t="shared" si="2"/>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éco.'!H43</f>
        <v>0</v>
      </c>
      <c r="E44" s="292">
        <f t="shared" si="6"/>
        <v>0</v>
      </c>
      <c r="F44" s="292">
        <f t="shared" si="2"/>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éco.'!H44</f>
        <v>0</v>
      </c>
      <c r="E45" s="292">
        <f t="shared" si="6"/>
        <v>0</v>
      </c>
      <c r="F45" s="292">
        <f t="shared" si="2"/>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éco.'!H45</f>
        <v>0</v>
      </c>
      <c r="E46" s="292">
        <f t="shared" si="6"/>
        <v>0</v>
      </c>
      <c r="F46" s="292">
        <f t="shared" si="2"/>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éco.'!H46</f>
        <v>0</v>
      </c>
      <c r="E47" s="292">
        <f t="shared" si="6"/>
        <v>0</v>
      </c>
      <c r="F47" s="292">
        <f t="shared" si="2"/>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éco.'!H47</f>
        <v>0</v>
      </c>
      <c r="E48" s="292">
        <f t="shared" si="6"/>
        <v>0</v>
      </c>
      <c r="F48" s="292">
        <f t="shared" si="2"/>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éco.'!H48</f>
        <v>0</v>
      </c>
      <c r="E49" s="292">
        <f t="shared" si="6"/>
        <v>0</v>
      </c>
      <c r="F49" s="292">
        <f t="shared" si="2"/>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éco.'!H49</f>
        <v>0</v>
      </c>
      <c r="E50" s="292">
        <f t="shared" si="6"/>
        <v>0</v>
      </c>
      <c r="F50" s="292">
        <f t="shared" si="2"/>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éco.'!H50</f>
        <v>0</v>
      </c>
      <c r="E51" s="292">
        <f t="shared" si="6"/>
        <v>0</v>
      </c>
      <c r="F51" s="292">
        <f t="shared" si="2"/>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éco.'!H51</f>
        <v>0</v>
      </c>
      <c r="E52" s="292">
        <f t="shared" si="6"/>
        <v>0</v>
      </c>
      <c r="F52" s="292">
        <f t="shared" si="2"/>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éco.'!H52</f>
        <v>0</v>
      </c>
      <c r="E53" s="292">
        <f t="shared" si="6"/>
        <v>0</v>
      </c>
      <c r="F53" s="292">
        <f t="shared" si="2"/>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éco.'!H53</f>
        <v>0</v>
      </c>
      <c r="E54" s="292">
        <f t="shared" si="6"/>
        <v>0</v>
      </c>
      <c r="F54" s="292">
        <f t="shared" si="2"/>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éco.'!H54</f>
        <v>0</v>
      </c>
      <c r="E55" s="292">
        <f t="shared" si="6"/>
        <v>0</v>
      </c>
      <c r="F55" s="291">
        <f t="shared" si="2"/>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éco.'!H55</f>
        <v>0</v>
      </c>
      <c r="E56" s="292">
        <f t="shared" si="6"/>
        <v>0</v>
      </c>
      <c r="F56" s="291">
        <f t="shared" si="2"/>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éco.'!H56</f>
        <v>0</v>
      </c>
      <c r="E57" s="292">
        <f t="shared" si="6"/>
        <v>0</v>
      </c>
      <c r="F57" s="291">
        <f t="shared" si="2"/>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éco.'!H57</f>
        <v>0</v>
      </c>
      <c r="E58" s="292">
        <f t="shared" si="6"/>
        <v>0</v>
      </c>
      <c r="F58" s="291">
        <f t="shared" si="2"/>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éco.'!H58</f>
        <v>0</v>
      </c>
      <c r="E59" s="292">
        <f t="shared" si="6"/>
        <v>0</v>
      </c>
      <c r="F59" s="291">
        <f t="shared" si="2"/>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éco.'!H59</f>
        <v>0</v>
      </c>
      <c r="E60" s="292">
        <f t="shared" si="6"/>
        <v>0</v>
      </c>
      <c r="F60" s="291">
        <f t="shared" si="2"/>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éco.'!H60</f>
        <v>0</v>
      </c>
      <c r="E61" s="292">
        <f t="shared" si="6"/>
        <v>0</v>
      </c>
      <c r="F61" s="291">
        <f t="shared" si="2"/>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éco.'!H61</f>
        <v>0</v>
      </c>
      <c r="E62" s="292">
        <f t="shared" si="6"/>
        <v>0</v>
      </c>
      <c r="F62" s="291">
        <f t="shared" si="2"/>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éco.'!H62</f>
        <v>0</v>
      </c>
      <c r="E63" s="292">
        <f t="shared" si="6"/>
        <v>0</v>
      </c>
      <c r="F63" s="291">
        <f t="shared" si="2"/>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éco.'!H63</f>
        <v>0</v>
      </c>
      <c r="E64" s="292">
        <f t="shared" si="6"/>
        <v>0</v>
      </c>
      <c r="F64" s="291">
        <f t="shared" si="2"/>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éco.'!H64</f>
        <v>0</v>
      </c>
      <c r="E65" s="292">
        <f t="shared" si="6"/>
        <v>0</v>
      </c>
      <c r="F65" s="291">
        <f t="shared" si="2"/>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éco.'!H65</f>
        <v>0</v>
      </c>
      <c r="E66" s="292">
        <f t="shared" si="6"/>
        <v>0</v>
      </c>
      <c r="F66" s="291">
        <f t="shared" si="2"/>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éco.'!H66</f>
        <v>0</v>
      </c>
      <c r="E67" s="292">
        <f t="shared" si="6"/>
        <v>0</v>
      </c>
      <c r="F67" s="291">
        <f t="shared" si="2"/>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6"/>
        <v>0</v>
      </c>
      <c r="F68" s="696">
        <f t="shared" si="2"/>
        <v>0</v>
      </c>
      <c r="G68" s="112">
        <f>SUM(G38:G67)</f>
        <v>0</v>
      </c>
      <c r="H68" s="112">
        <f t="shared" ref="H68:R68" si="7">SUM(H38:H67)</f>
        <v>0</v>
      </c>
      <c r="I68" s="112">
        <f t="shared" si="7"/>
        <v>0</v>
      </c>
      <c r="J68" s="112">
        <f t="shared" si="7"/>
        <v>0</v>
      </c>
      <c r="K68" s="112">
        <f t="shared" si="7"/>
        <v>0</v>
      </c>
      <c r="L68" s="112">
        <f t="shared" si="7"/>
        <v>0</v>
      </c>
      <c r="M68" s="112">
        <f t="shared" si="7"/>
        <v>0</v>
      </c>
      <c r="N68" s="112">
        <f t="shared" si="7"/>
        <v>0</v>
      </c>
      <c r="O68" s="112">
        <f t="shared" si="7"/>
        <v>0</v>
      </c>
      <c r="P68" s="112">
        <f t="shared" si="7"/>
        <v>0</v>
      </c>
      <c r="Q68" s="112">
        <f t="shared" si="7"/>
        <v>0</v>
      </c>
      <c r="R68" s="121">
        <f t="shared" si="7"/>
        <v>0</v>
      </c>
      <c r="S68" s="110"/>
    </row>
    <row r="69" spans="2:19" s="108" customFormat="1" ht="21.6" customHeight="1" thickBot="1">
      <c r="B69" s="1009" t="s">
        <v>461</v>
      </c>
      <c r="C69" s="1010"/>
      <c r="D69" s="122">
        <f>'données éco.'!I67</f>
        <v>0</v>
      </c>
      <c r="E69" s="122">
        <f t="shared" si="6"/>
        <v>0</v>
      </c>
      <c r="F69" s="293">
        <f t="shared" si="2"/>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éco.'!H68</f>
        <v>0</v>
      </c>
      <c r="E71" s="693">
        <f>D71-F71</f>
        <v>0</v>
      </c>
      <c r="F71" s="127">
        <f t="shared" si="2"/>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éco.'!H69</f>
        <v>0</v>
      </c>
      <c r="E72" s="292">
        <f>D72-F72</f>
        <v>0</v>
      </c>
      <c r="F72" s="292">
        <f t="shared" si="2"/>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éco.'!H70</f>
        <v>0</v>
      </c>
      <c r="E73" s="292">
        <f t="shared" ref="E73:E99" si="8">D73-F73</f>
        <v>0</v>
      </c>
      <c r="F73" s="292">
        <f t="shared" si="2"/>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éco.'!H71</f>
        <v>0</v>
      </c>
      <c r="E74" s="292">
        <f t="shared" si="8"/>
        <v>0</v>
      </c>
      <c r="F74" s="292">
        <f t="shared" si="2"/>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éco.'!H72</f>
        <v>0</v>
      </c>
      <c r="E75" s="292">
        <f t="shared" si="8"/>
        <v>0</v>
      </c>
      <c r="F75" s="292">
        <f t="shared" si="2"/>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éco.'!H73</f>
        <v>0</v>
      </c>
      <c r="E76" s="292">
        <f t="shared" si="8"/>
        <v>0</v>
      </c>
      <c r="F76" s="292">
        <f t="shared" si="2"/>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éco.'!H74</f>
        <v>0</v>
      </c>
      <c r="E77" s="292">
        <f t="shared" si="8"/>
        <v>0</v>
      </c>
      <c r="F77" s="292">
        <f t="shared" si="2"/>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éco.'!H75</f>
        <v>0</v>
      </c>
      <c r="E78" s="292">
        <f t="shared" si="8"/>
        <v>0</v>
      </c>
      <c r="F78" s="292">
        <f t="shared" si="2"/>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éco.'!H76</f>
        <v>0</v>
      </c>
      <c r="E79" s="292">
        <f t="shared" si="8"/>
        <v>0</v>
      </c>
      <c r="F79" s="292">
        <f t="shared" si="2"/>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éco.'!H77</f>
        <v>0</v>
      </c>
      <c r="E80" s="292">
        <f t="shared" si="8"/>
        <v>0</v>
      </c>
      <c r="F80" s="292">
        <f t="shared" si="2"/>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éco.'!H78</f>
        <v>0</v>
      </c>
      <c r="E81" s="292">
        <f t="shared" si="8"/>
        <v>0</v>
      </c>
      <c r="F81" s="292">
        <f t="shared" si="2"/>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éco.'!H79</f>
        <v>0</v>
      </c>
      <c r="E82" s="292">
        <f t="shared" si="8"/>
        <v>0</v>
      </c>
      <c r="F82" s="292">
        <f t="shared" si="2"/>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éco.'!H80</f>
        <v>0</v>
      </c>
      <c r="E83" s="292">
        <f t="shared" si="8"/>
        <v>0</v>
      </c>
      <c r="F83" s="292">
        <f t="shared" si="2"/>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éco.'!H81</f>
        <v>0</v>
      </c>
      <c r="E84" s="292">
        <f t="shared" si="8"/>
        <v>0</v>
      </c>
      <c r="F84" s="292">
        <f t="shared" si="2"/>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éco.'!H82</f>
        <v>0</v>
      </c>
      <c r="E85" s="292">
        <f t="shared" si="8"/>
        <v>0</v>
      </c>
      <c r="F85" s="292">
        <f t="shared" si="2"/>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éco.'!H83</f>
        <v>0</v>
      </c>
      <c r="E86" s="292">
        <f t="shared" si="8"/>
        <v>0</v>
      </c>
      <c r="F86" s="292">
        <f t="shared" si="2"/>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éco.'!H84</f>
        <v>0</v>
      </c>
      <c r="E87" s="292">
        <f t="shared" si="8"/>
        <v>0</v>
      </c>
      <c r="F87" s="292">
        <f t="shared" si="2"/>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éco.'!H85</f>
        <v>0</v>
      </c>
      <c r="E88" s="292">
        <f t="shared" si="8"/>
        <v>0</v>
      </c>
      <c r="F88" s="292">
        <f t="shared" si="2"/>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éco.'!H86</f>
        <v>0</v>
      </c>
      <c r="E89" s="292">
        <f t="shared" si="8"/>
        <v>0</v>
      </c>
      <c r="F89" s="292">
        <f t="shared" si="2"/>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éco.'!H87</f>
        <v>0</v>
      </c>
      <c r="E90" s="292">
        <f t="shared" si="8"/>
        <v>0</v>
      </c>
      <c r="F90" s="292">
        <f t="shared" si="2"/>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éco.'!H88</f>
        <v>0</v>
      </c>
      <c r="E91" s="292">
        <f t="shared" si="8"/>
        <v>0</v>
      </c>
      <c r="F91" s="292">
        <f t="shared" si="2"/>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éco.'!H89</f>
        <v>0</v>
      </c>
      <c r="E92" s="292">
        <f t="shared" si="8"/>
        <v>0</v>
      </c>
      <c r="F92" s="292">
        <f t="shared" si="2"/>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éco.'!H90</f>
        <v>0</v>
      </c>
      <c r="E93" s="292">
        <f t="shared" si="8"/>
        <v>0</v>
      </c>
      <c r="F93" s="292">
        <f t="shared" si="2"/>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éco.'!H91</f>
        <v>0</v>
      </c>
      <c r="E94" s="292">
        <f t="shared" si="8"/>
        <v>0</v>
      </c>
      <c r="F94" s="292">
        <f t="shared" si="2"/>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éco.'!H92</f>
        <v>0</v>
      </c>
      <c r="E95" s="292">
        <f t="shared" si="8"/>
        <v>0</v>
      </c>
      <c r="F95" s="292">
        <f t="shared" si="2"/>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éco.'!H93</f>
        <v>0</v>
      </c>
      <c r="E96" s="292">
        <f t="shared" si="8"/>
        <v>0</v>
      </c>
      <c r="F96" s="292">
        <f t="shared" si="2"/>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éco.'!H94</f>
        <v>0</v>
      </c>
      <c r="E97" s="292">
        <f t="shared" si="8"/>
        <v>0</v>
      </c>
      <c r="F97" s="292">
        <f t="shared" si="2"/>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8"/>
        <v>0</v>
      </c>
      <c r="F98" s="697">
        <f t="shared" si="2"/>
        <v>0</v>
      </c>
      <c r="G98" s="129">
        <f>SUM(G71:G97)</f>
        <v>0</v>
      </c>
      <c r="H98" s="129">
        <f t="shared" ref="H98:Q98" si="9">SUM(H71:H97)</f>
        <v>0</v>
      </c>
      <c r="I98" s="129">
        <f t="shared" si="9"/>
        <v>0</v>
      </c>
      <c r="J98" s="129">
        <f t="shared" si="9"/>
        <v>0</v>
      </c>
      <c r="K98" s="129">
        <f t="shared" si="9"/>
        <v>0</v>
      </c>
      <c r="L98" s="129">
        <f t="shared" si="9"/>
        <v>0</v>
      </c>
      <c r="M98" s="129">
        <f t="shared" si="9"/>
        <v>0</v>
      </c>
      <c r="N98" s="129">
        <f t="shared" si="9"/>
        <v>0</v>
      </c>
      <c r="O98" s="129">
        <f t="shared" si="9"/>
        <v>0</v>
      </c>
      <c r="P98" s="129">
        <f t="shared" si="9"/>
        <v>0</v>
      </c>
      <c r="Q98" s="129">
        <f t="shared" si="9"/>
        <v>0</v>
      </c>
      <c r="R98" s="121">
        <f>SUM(R71:R97)</f>
        <v>0</v>
      </c>
      <c r="S98" s="118"/>
    </row>
    <row r="99" spans="2:23" s="108" customFormat="1" ht="16.5" thickBot="1">
      <c r="B99" s="1009" t="s">
        <v>462</v>
      </c>
      <c r="C99" s="1010"/>
      <c r="D99" s="122">
        <f>'données éco.'!I95</f>
        <v>0</v>
      </c>
      <c r="E99" s="122">
        <f t="shared" si="8"/>
        <v>0</v>
      </c>
      <c r="F99" s="293">
        <f t="shared" ref="F99:F112" si="10">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éco.'!H117</f>
        <v>0</v>
      </c>
      <c r="E101" s="127">
        <f>D101-F101</f>
        <v>0</v>
      </c>
      <c r="F101" s="127">
        <f t="shared" si="10"/>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éco.'!I117</f>
        <v>0</v>
      </c>
      <c r="E102" s="293">
        <f>D102-F102</f>
        <v>0</v>
      </c>
      <c r="F102" s="293">
        <f t="shared" si="10"/>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 t="shared" si="10"/>
        <v>0</v>
      </c>
      <c r="G105" s="130">
        <f>SUM(G68+G69+G98+G99+G101+G102)</f>
        <v>0</v>
      </c>
      <c r="H105" s="130">
        <f>SUM(H68+H69+H98+H99+H101+H102)</f>
        <v>0</v>
      </c>
      <c r="I105" s="130">
        <f>SUM(I68+I69+I98+I99+I101+I102)</f>
        <v>0</v>
      </c>
      <c r="J105" s="130">
        <f>SUM(J68+J69+J98+J99+J101+J102)</f>
        <v>0</v>
      </c>
      <c r="K105" s="130">
        <f>SUM(K68+K69+K98+K99+K101+K102)</f>
        <v>0</v>
      </c>
      <c r="L105" s="130">
        <f t="shared" ref="L105" si="11">SUM(L68+L69+L98+L99+L101+L102)</f>
        <v>0</v>
      </c>
      <c r="M105" s="130">
        <f t="shared" ref="M105:R105" si="12">SUM(M68+M69+M98+M99+M101+M102)</f>
        <v>0</v>
      </c>
      <c r="N105" s="130">
        <f t="shared" si="12"/>
        <v>0</v>
      </c>
      <c r="O105" s="130">
        <f t="shared" si="12"/>
        <v>0</v>
      </c>
      <c r="P105" s="130">
        <f t="shared" si="12"/>
        <v>0</v>
      </c>
      <c r="Q105" s="130">
        <f t="shared" si="12"/>
        <v>0</v>
      </c>
      <c r="R105" s="131">
        <f t="shared" si="12"/>
        <v>0</v>
      </c>
      <c r="S105" s="118"/>
    </row>
    <row r="106" spans="2:23" s="108" customFormat="1" ht="15">
      <c r="B106"/>
      <c r="C106"/>
      <c r="D106"/>
      <c r="E106"/>
      <c r="F106"/>
      <c r="G106"/>
      <c r="H106"/>
      <c r="I106"/>
      <c r="J106"/>
      <c r="K106"/>
      <c r="L106"/>
      <c r="M106"/>
      <c r="N106"/>
      <c r="O106"/>
      <c r="P106"/>
      <c r="Q106"/>
      <c r="R106"/>
      <c r="S106" s="118"/>
    </row>
    <row r="107" spans="2:23" s="108" customFormat="1" ht="15.75" thickBot="1">
      <c r="D107" s="294"/>
      <c r="E107" s="294"/>
      <c r="F107" s="294"/>
    </row>
    <row r="108" spans="2:23" s="108" customFormat="1" ht="15.6" customHeight="1">
      <c r="B108" s="1013" t="s">
        <v>342</v>
      </c>
      <c r="C108" s="616" t="s">
        <v>465</v>
      </c>
      <c r="D108" s="295"/>
      <c r="E108" s="295"/>
      <c r="F108" s="127">
        <f t="shared" si="10"/>
        <v>0</v>
      </c>
      <c r="G108" s="614"/>
      <c r="H108" s="614"/>
      <c r="I108" s="614"/>
      <c r="J108" s="614"/>
      <c r="K108" s="614"/>
      <c r="L108" s="614"/>
      <c r="M108" s="614"/>
      <c r="N108" s="614"/>
      <c r="O108" s="614"/>
      <c r="P108" s="614"/>
      <c r="Q108" s="614"/>
      <c r="R108" s="615"/>
      <c r="S108" s="118"/>
    </row>
    <row r="109" spans="2:23" s="108" customFormat="1" ht="15.75" thickBot="1">
      <c r="B109" s="1014"/>
      <c r="C109" s="695" t="s">
        <v>466</v>
      </c>
      <c r="D109" s="122">
        <f>Annuités!I104</f>
        <v>0</v>
      </c>
      <c r="E109" s="293">
        <f>D109-F109</f>
        <v>0</v>
      </c>
      <c r="F109" s="293">
        <f t="shared" si="10"/>
        <v>0</v>
      </c>
      <c r="G109" s="416"/>
      <c r="H109" s="416"/>
      <c r="I109" s="416"/>
      <c r="J109" s="416"/>
      <c r="K109" s="416"/>
      <c r="L109" s="416"/>
      <c r="M109" s="416"/>
      <c r="N109" s="416"/>
      <c r="O109" s="416"/>
      <c r="P109" s="416"/>
      <c r="Q109" s="416"/>
      <c r="R109" s="417"/>
      <c r="S109" s="118"/>
    </row>
    <row r="110" spans="2:23" s="108" customFormat="1" ht="16.5" thickBot="1">
      <c r="B110" s="1011" t="s">
        <v>332</v>
      </c>
      <c r="C110" s="1012"/>
      <c r="D110" s="694">
        <f>'données éco.'!E261</f>
        <v>0</v>
      </c>
      <c r="E110" s="127">
        <f>D110-F110</f>
        <v>0</v>
      </c>
      <c r="F110" s="693">
        <f t="shared" si="10"/>
        <v>0</v>
      </c>
      <c r="G110" s="412"/>
      <c r="H110" s="412"/>
      <c r="I110" s="412"/>
      <c r="J110" s="412"/>
      <c r="K110" s="412"/>
      <c r="L110" s="412"/>
      <c r="M110" s="412"/>
      <c r="N110" s="412"/>
      <c r="O110" s="412"/>
      <c r="P110" s="412"/>
      <c r="Q110" s="412"/>
      <c r="R110" s="413"/>
      <c r="S110" s="118"/>
    </row>
    <row r="111" spans="2:23" s="108" customFormat="1" ht="16.5" thickBot="1">
      <c r="B111" s="691" t="s">
        <v>487</v>
      </c>
      <c r="C111" s="692"/>
      <c r="D111" s="296">
        <f>'données éco.'!E250</f>
        <v>0</v>
      </c>
      <c r="E111" s="297">
        <f>D111-F111</f>
        <v>0</v>
      </c>
      <c r="F111" s="122">
        <f t="shared" si="10"/>
        <v>0</v>
      </c>
      <c r="G111" s="418"/>
      <c r="H111" s="418"/>
      <c r="I111" s="418"/>
      <c r="J111" s="418"/>
      <c r="K111" s="418"/>
      <c r="L111" s="418"/>
      <c r="M111" s="418"/>
      <c r="N111" s="418"/>
      <c r="O111" s="418"/>
      <c r="P111" s="418"/>
      <c r="Q111" s="418"/>
      <c r="R111" s="790"/>
      <c r="S111" s="118"/>
    </row>
    <row r="112" spans="2:23" s="108" customFormat="1" ht="16.5" thickBot="1">
      <c r="B112" s="132" t="s">
        <v>333</v>
      </c>
      <c r="C112" s="133"/>
      <c r="D112" s="130">
        <f>D108+D109+D110-D111</f>
        <v>0</v>
      </c>
      <c r="E112" s="130">
        <f>D112-F112</f>
        <v>0</v>
      </c>
      <c r="F112" s="130">
        <f t="shared" si="10"/>
        <v>0</v>
      </c>
      <c r="G112" s="134">
        <f>SUM(G108:G110)-G111</f>
        <v>0</v>
      </c>
      <c r="H112" s="134">
        <f t="shared" ref="H112:R112" si="13">SUM(H108:H110)-H111</f>
        <v>0</v>
      </c>
      <c r="I112" s="134">
        <f t="shared" si="13"/>
        <v>0</v>
      </c>
      <c r="J112" s="134">
        <f t="shared" si="13"/>
        <v>0</v>
      </c>
      <c r="K112" s="134">
        <f t="shared" si="13"/>
        <v>0</v>
      </c>
      <c r="L112" s="134">
        <f t="shared" si="13"/>
        <v>0</v>
      </c>
      <c r="M112" s="134">
        <f t="shared" si="13"/>
        <v>0</v>
      </c>
      <c r="N112" s="134">
        <f t="shared" si="13"/>
        <v>0</v>
      </c>
      <c r="O112" s="134">
        <f t="shared" si="13"/>
        <v>0</v>
      </c>
      <c r="P112" s="134">
        <f t="shared" si="13"/>
        <v>0</v>
      </c>
      <c r="Q112" s="134">
        <f t="shared" si="13"/>
        <v>0</v>
      </c>
      <c r="R112" s="135">
        <f t="shared" si="13"/>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 t="shared" ref="G114:R114" si="14">G105+G112</f>
        <v>0</v>
      </c>
      <c r="H114" s="140">
        <f t="shared" si="14"/>
        <v>0</v>
      </c>
      <c r="I114" s="140">
        <f t="shared" si="14"/>
        <v>0</v>
      </c>
      <c r="J114" s="140">
        <f t="shared" si="14"/>
        <v>0</v>
      </c>
      <c r="K114" s="140">
        <f t="shared" si="14"/>
        <v>0</v>
      </c>
      <c r="L114" s="140">
        <f t="shared" si="14"/>
        <v>0</v>
      </c>
      <c r="M114" s="140">
        <f t="shared" si="14"/>
        <v>0</v>
      </c>
      <c r="N114" s="140">
        <f t="shared" si="14"/>
        <v>0</v>
      </c>
      <c r="O114" s="140">
        <f t="shared" si="14"/>
        <v>0</v>
      </c>
      <c r="P114" s="140">
        <f t="shared" si="14"/>
        <v>0</v>
      </c>
      <c r="Q114" s="140">
        <f t="shared" si="14"/>
        <v>0</v>
      </c>
      <c r="R114" s="175">
        <f t="shared" si="14"/>
        <v>0</v>
      </c>
      <c r="S114" s="137"/>
      <c r="W114" s="618"/>
    </row>
    <row r="115" spans="2:23" s="108" customFormat="1" ht="16.5" thickBot="1">
      <c r="B115" s="1005" t="s">
        <v>360</v>
      </c>
      <c r="C115" s="1006"/>
      <c r="D115" s="1006"/>
      <c r="E115" s="688"/>
      <c r="F115" s="612"/>
      <c r="G115" s="139">
        <f t="shared" ref="G115:R115" si="15">G36-G114</f>
        <v>0</v>
      </c>
      <c r="H115" s="139">
        <f t="shared" si="15"/>
        <v>0</v>
      </c>
      <c r="I115" s="139">
        <f t="shared" si="15"/>
        <v>0</v>
      </c>
      <c r="J115" s="139">
        <f t="shared" si="15"/>
        <v>0</v>
      </c>
      <c r="K115" s="139">
        <f t="shared" si="15"/>
        <v>0</v>
      </c>
      <c r="L115" s="139">
        <f t="shared" si="15"/>
        <v>0</v>
      </c>
      <c r="M115" s="139">
        <f t="shared" si="15"/>
        <v>0</v>
      </c>
      <c r="N115" s="139">
        <f t="shared" si="15"/>
        <v>0</v>
      </c>
      <c r="O115" s="139">
        <f t="shared" si="15"/>
        <v>0</v>
      </c>
      <c r="P115" s="139">
        <f t="shared" si="15"/>
        <v>0</v>
      </c>
      <c r="Q115" s="139">
        <f t="shared" si="15"/>
        <v>0</v>
      </c>
      <c r="R115" s="176">
        <f t="shared" si="15"/>
        <v>0</v>
      </c>
      <c r="S115" s="118"/>
    </row>
    <row r="116" spans="2:23" s="108" customFormat="1" ht="18.75" thickBot="1">
      <c r="B116" s="617" t="s">
        <v>464</v>
      </c>
      <c r="C116" s="689" t="s">
        <v>522</v>
      </c>
      <c r="D116" s="706">
        <f>'données TK'!E5</f>
        <v>2</v>
      </c>
      <c r="E116" s="130"/>
      <c r="F116" s="182">
        <f>SUM(G116:R116)</f>
        <v>0</v>
      </c>
      <c r="G116" s="139"/>
      <c r="H116" s="139" t="str">
        <f>IF(AND($D$116&gt;=1,$C$116="Mensuel"),G102+G99+G69-G35,IF(AND($D$116=1,$C$116="Trimestriel"),G102+G99+G69-G35,IF(AND($D$116=4,$C$116="Trimestriel"),G102+G99+G69-G35,IF(AND($D$116=7,$C$116="Trimestriel"),G102+G99+G69-G35,IF(AND($D$116=10,$C$116="Trimestriel"),G102+G99+G69-G35,IF(AND($D$116=4,$C$116="Annuel"),G102+G99+G69-G35,""))))))</f>
        <v/>
      </c>
      <c r="I116" s="139" t="str">
        <f>IF(AND($D$116&gt;=1,$C$116="Mensuel"),H102+H99+H69-H35,IF(AND($D$116=12,$C$116="Trimestriel"),H102+G102+H99+G99+H69+G69-H35-G35,IF(AND($D$116=3,$C$116="Trimestriel"),H102+G102+H99+G99+H69+G69-H35-G35,IF(AND($D$116=6,$C$116="Trimestriel"),H102+G102+H99+G99+H69+G69-H35-G35,IF(AND($D$116=9,$C$116="Trimestriel"),H102+G102+H99+G99+H69+G69-H35-G35,IF(AND($D$116=3,$C$116="Annuel"),H102+G102+H99+G99+H69+G69-H35-G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f>
        <v/>
      </c>
      <c r="M116" s="139">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f>
        <v>0</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f>
        <v/>
      </c>
      <c r="P116" s="139">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f>
        <v>0</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f>
        <v/>
      </c>
      <c r="S116" s="118"/>
    </row>
    <row r="117" spans="2:23" s="108" customFormat="1" ht="16.5" thickBot="1">
      <c r="B117" s="1005" t="s">
        <v>488</v>
      </c>
      <c r="C117" s="1006"/>
      <c r="D117" s="1006"/>
      <c r="E117" s="687"/>
      <c r="F117" s="613"/>
      <c r="G117" s="141">
        <f>IF(G116="",G6+G115,G6+G115+G116)</f>
        <v>0</v>
      </c>
      <c r="H117" s="141">
        <f t="shared" ref="H117:R117" si="16">IF(H116="",H6+H115,H6+H115+H116)</f>
        <v>0</v>
      </c>
      <c r="I117" s="141">
        <f t="shared" si="16"/>
        <v>0</v>
      </c>
      <c r="J117" s="141">
        <f t="shared" si="16"/>
        <v>0</v>
      </c>
      <c r="K117" s="141">
        <f t="shared" si="16"/>
        <v>0</v>
      </c>
      <c r="L117" s="141">
        <f t="shared" si="16"/>
        <v>0</v>
      </c>
      <c r="M117" s="141">
        <f t="shared" si="16"/>
        <v>0</v>
      </c>
      <c r="N117" s="141">
        <f t="shared" si="16"/>
        <v>0</v>
      </c>
      <c r="O117" s="141">
        <f t="shared" si="16"/>
        <v>0</v>
      </c>
      <c r="P117" s="141">
        <f t="shared" si="16"/>
        <v>0</v>
      </c>
      <c r="Q117" s="141">
        <f t="shared" si="16"/>
        <v>0</v>
      </c>
      <c r="R117" s="141">
        <f t="shared" si="16"/>
        <v>0</v>
      </c>
      <c r="S117" s="118"/>
    </row>
    <row r="118" spans="2:23" ht="15">
      <c r="S118" s="118"/>
      <c r="T118" s="108"/>
      <c r="U118" s="108"/>
      <c r="V118" s="108"/>
    </row>
  </sheetData>
  <sheetProtection algorithmName="SHA-512" hashValue="9/gATq31NfeXGgEw2zECv83Lz+JZAqEnImhaxBODxGa7Zx2Z1+0F2Pt0Y5+SrHIT4RyGY6TcKFjzwu3DRBW2zw==" saltValue="CLMhQU3LU8bS8UlKUIoyjw==" spinCount="100000" sheet="1" selectLockedCells="1"/>
  <mergeCells count="19">
    <mergeCell ref="B35:C35"/>
    <mergeCell ref="B105:C105"/>
    <mergeCell ref="B98:C98"/>
    <mergeCell ref="B2:R2"/>
    <mergeCell ref="B68:C68"/>
    <mergeCell ref="B29:C29"/>
    <mergeCell ref="B36:C36"/>
    <mergeCell ref="B6:C6"/>
    <mergeCell ref="F5:F6"/>
    <mergeCell ref="E5:E6"/>
    <mergeCell ref="B34:E34"/>
    <mergeCell ref="B115:D115"/>
    <mergeCell ref="B117:D117"/>
    <mergeCell ref="B114:C114"/>
    <mergeCell ref="B99:C99"/>
    <mergeCell ref="B69:C69"/>
    <mergeCell ref="B110:C110"/>
    <mergeCell ref="B108:B109"/>
    <mergeCell ref="B101:B102"/>
  </mergeCells>
  <dataValidations count="1">
    <dataValidation type="list" allowBlank="1" showInputMessage="1" showErrorMessage="1" sqref="C116" xr:uid="{2B880B22-111A-477A-8D46-C8962DD1E1EB}">
      <formula1>"Annuel, Trimestriel, Mensuel"</formula1>
    </dataValidation>
  </dataValidations>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20"/>
  <dimension ref="B1:W118"/>
  <sheetViews>
    <sheetView zoomScale="55" zoomScaleNormal="55" workbookViewId="0">
      <pane xSplit="6" ySplit="6" topLeftCell="I7" activePane="bottomRight" state="frozen"/>
      <selection activeCell="R29" sqref="R29"/>
      <selection pane="topRight" activeCell="R29" sqref="R29"/>
      <selection pane="bottomLeft" activeCell="R29" sqref="R29"/>
      <selection pane="bottomRight" activeCell="G7" sqref="G7"/>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407</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N'!D5+1)</f>
        <v>2029</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éco.'!N9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éco.'!N10</f>
        <v>30750</v>
      </c>
      <c r="E8" s="291">
        <f t="shared" ref="E8:E33" si="1">D8-F8</f>
        <v>30750</v>
      </c>
      <c r="F8" s="291">
        <f t="shared" ref="F8:F29"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éco.'!N11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éco.'!N12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éco.'!N13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éco.'!N14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éco.'!N15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éco.'!N16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éco.'!N17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éco.'!N18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éco.'!N19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éco.'!N20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éco.'!N21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éco.'!N22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éco.'!N23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éco.'!N24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éco.'!N25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éco.'!N26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éco.'!N27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éco.'!N28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éco.'!N29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éco.'!N30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éco.'!N31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éco.'!G246</f>
        <v>0</v>
      </c>
      <c r="E30" s="291">
        <f t="shared" si="1"/>
        <v>0</v>
      </c>
      <c r="F30" s="291">
        <f>SUM(G30:R30)</f>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SUM(G31:R31)</f>
        <v>0</v>
      </c>
      <c r="G31" s="410"/>
      <c r="H31" s="410"/>
      <c r="I31" s="410"/>
      <c r="J31" s="410"/>
      <c r="K31" s="410"/>
      <c r="L31" s="410"/>
      <c r="M31" s="410"/>
      <c r="N31" s="410"/>
      <c r="O31" s="410"/>
      <c r="P31" s="410"/>
      <c r="Q31" s="410"/>
      <c r="R31" s="411"/>
    </row>
    <row r="32" spans="2:18" s="108" customFormat="1" ht="15.75">
      <c r="B32" s="625" t="s">
        <v>459</v>
      </c>
      <c r="C32" s="611" t="s">
        <v>490</v>
      </c>
      <c r="D32" s="291">
        <f>Annuités!D58</f>
        <v>0</v>
      </c>
      <c r="E32" s="291">
        <f t="shared" si="1"/>
        <v>0</v>
      </c>
      <c r="F32" s="291">
        <f t="shared" ref="F32:F98" si="4">SUM(G32:R32)</f>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4"/>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4"/>
        <v>0</v>
      </c>
      <c r="G34" s="112">
        <f>SUM(G29:G33)</f>
        <v>0</v>
      </c>
      <c r="H34" s="112">
        <f t="shared" ref="H34:R34" si="5">SUM(H29:H33)</f>
        <v>0</v>
      </c>
      <c r="I34" s="112">
        <f t="shared" si="5"/>
        <v>0</v>
      </c>
      <c r="J34" s="112">
        <f t="shared" si="5"/>
        <v>0</v>
      </c>
      <c r="K34" s="112">
        <f t="shared" si="5"/>
        <v>0</v>
      </c>
      <c r="L34" s="112">
        <f t="shared" si="5"/>
        <v>0</v>
      </c>
      <c r="M34" s="112">
        <f t="shared" si="5"/>
        <v>0</v>
      </c>
      <c r="N34" s="112">
        <f t="shared" si="5"/>
        <v>0</v>
      </c>
      <c r="O34" s="112">
        <f t="shared" si="5"/>
        <v>0</v>
      </c>
      <c r="P34" s="112">
        <f t="shared" si="5"/>
        <v>0</v>
      </c>
      <c r="Q34" s="112">
        <f t="shared" si="5"/>
        <v>0</v>
      </c>
      <c r="R34" s="121">
        <f t="shared" si="5"/>
        <v>0</v>
      </c>
    </row>
    <row r="35" spans="2:19" s="108" customFormat="1" ht="15.75">
      <c r="B35" s="1016" t="s">
        <v>460</v>
      </c>
      <c r="C35" s="1017"/>
      <c r="D35" s="115">
        <f>'données éco.'!M31</f>
        <v>4881.25</v>
      </c>
      <c r="E35" s="291">
        <f t="shared" ref="E35:E36" si="6">D35-F35</f>
        <v>4881.25</v>
      </c>
      <c r="F35" s="291">
        <f t="shared" si="4"/>
        <v>0</v>
      </c>
      <c r="G35" s="410"/>
      <c r="H35" s="410"/>
      <c r="I35" s="410"/>
      <c r="J35" s="410"/>
      <c r="K35" s="410"/>
      <c r="L35" s="410"/>
      <c r="M35" s="410"/>
      <c r="N35" s="410"/>
      <c r="O35" s="410"/>
      <c r="P35" s="410"/>
      <c r="Q35" s="410"/>
      <c r="R35" s="411"/>
    </row>
    <row r="36" spans="2:19" s="108" customFormat="1" ht="16.5" thickBot="1">
      <c r="B36" s="1024" t="s">
        <v>344</v>
      </c>
      <c r="C36" s="1025"/>
      <c r="D36" s="702">
        <f>'données éco.'!O31+D30+D31+D32+D33</f>
        <v>93631.25</v>
      </c>
      <c r="E36" s="698">
        <f t="shared" si="6"/>
        <v>93631.25</v>
      </c>
      <c r="F36" s="699">
        <f t="shared" si="4"/>
        <v>0</v>
      </c>
      <c r="G36" s="138">
        <f>G34+G35</f>
        <v>0</v>
      </c>
      <c r="H36" s="138">
        <f t="shared" ref="H36:R36" si="7">H34+H35</f>
        <v>0</v>
      </c>
      <c r="I36" s="138">
        <f t="shared" si="7"/>
        <v>0</v>
      </c>
      <c r="J36" s="138">
        <f t="shared" si="7"/>
        <v>0</v>
      </c>
      <c r="K36" s="138">
        <f t="shared" si="7"/>
        <v>0</v>
      </c>
      <c r="L36" s="138">
        <f t="shared" si="7"/>
        <v>0</v>
      </c>
      <c r="M36" s="138">
        <f t="shared" si="7"/>
        <v>0</v>
      </c>
      <c r="N36" s="138">
        <f t="shared" si="7"/>
        <v>0</v>
      </c>
      <c r="O36" s="138">
        <f t="shared" si="7"/>
        <v>0</v>
      </c>
      <c r="P36" s="138">
        <f t="shared" si="7"/>
        <v>0</v>
      </c>
      <c r="Q36" s="138">
        <f t="shared" si="7"/>
        <v>0</v>
      </c>
      <c r="R36" s="174">
        <f t="shared" si="7"/>
        <v>0</v>
      </c>
    </row>
    <row r="37" spans="2:19" ht="22.9" customHeight="1" thickBot="1"/>
    <row r="38" spans="2:19" s="108" customFormat="1" ht="15.75">
      <c r="B38" s="124" t="s">
        <v>336</v>
      </c>
      <c r="C38" s="120" t="str">
        <f>T('données éco.'!B37:D37)</f>
        <v xml:space="preserve">Cessions internes </v>
      </c>
      <c r="D38" s="127">
        <f>'données éco.'!M37</f>
        <v>0</v>
      </c>
      <c r="E38" s="127">
        <f>D38-F38</f>
        <v>0</v>
      </c>
      <c r="F38" s="127">
        <f t="shared" si="4"/>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éco.'!M38</f>
        <v>0</v>
      </c>
      <c r="E39" s="292">
        <f t="shared" ref="E39:E69" si="8">D39-F39</f>
        <v>0</v>
      </c>
      <c r="F39" s="292">
        <f t="shared" si="4"/>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éco.'!M39</f>
        <v>0</v>
      </c>
      <c r="E40" s="292">
        <f t="shared" si="8"/>
        <v>0</v>
      </c>
      <c r="F40" s="292">
        <f t="shared" si="4"/>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éco.'!M40</f>
        <v>0</v>
      </c>
      <c r="E41" s="292">
        <f t="shared" si="8"/>
        <v>0</v>
      </c>
      <c r="F41" s="292">
        <f t="shared" si="4"/>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éco.'!M41</f>
        <v>0</v>
      </c>
      <c r="E42" s="292">
        <f t="shared" si="8"/>
        <v>0</v>
      </c>
      <c r="F42" s="292">
        <f t="shared" si="4"/>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éco.'!M42</f>
        <v>0</v>
      </c>
      <c r="E43" s="292">
        <f t="shared" si="8"/>
        <v>0</v>
      </c>
      <c r="F43" s="292">
        <f t="shared" si="4"/>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éco.'!M43</f>
        <v>0</v>
      </c>
      <c r="E44" s="292">
        <f t="shared" si="8"/>
        <v>0</v>
      </c>
      <c r="F44" s="292">
        <f t="shared" si="4"/>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éco.'!M44</f>
        <v>0</v>
      </c>
      <c r="E45" s="292">
        <f t="shared" si="8"/>
        <v>0</v>
      </c>
      <c r="F45" s="292">
        <f t="shared" si="4"/>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éco.'!M45</f>
        <v>0</v>
      </c>
      <c r="E46" s="292">
        <f t="shared" si="8"/>
        <v>0</v>
      </c>
      <c r="F46" s="292">
        <f t="shared" si="4"/>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éco.'!M46</f>
        <v>0</v>
      </c>
      <c r="E47" s="292">
        <f t="shared" si="8"/>
        <v>0</v>
      </c>
      <c r="F47" s="292">
        <f t="shared" si="4"/>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éco.'!M47</f>
        <v>0</v>
      </c>
      <c r="E48" s="292">
        <f t="shared" si="8"/>
        <v>0</v>
      </c>
      <c r="F48" s="292">
        <f t="shared" si="4"/>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éco.'!M48</f>
        <v>0</v>
      </c>
      <c r="E49" s="292">
        <f t="shared" si="8"/>
        <v>0</v>
      </c>
      <c r="F49" s="292">
        <f t="shared" si="4"/>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éco.'!M49</f>
        <v>0</v>
      </c>
      <c r="E50" s="292">
        <f t="shared" si="8"/>
        <v>0</v>
      </c>
      <c r="F50" s="292">
        <f t="shared" si="4"/>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éco.'!M50</f>
        <v>0</v>
      </c>
      <c r="E51" s="292">
        <f t="shared" si="8"/>
        <v>0</v>
      </c>
      <c r="F51" s="292">
        <f t="shared" si="4"/>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éco.'!M51</f>
        <v>0</v>
      </c>
      <c r="E52" s="292">
        <f t="shared" si="8"/>
        <v>0</v>
      </c>
      <c r="F52" s="292">
        <f t="shared" si="4"/>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éco.'!M52</f>
        <v>0</v>
      </c>
      <c r="E53" s="292">
        <f t="shared" si="8"/>
        <v>0</v>
      </c>
      <c r="F53" s="292">
        <f t="shared" si="4"/>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éco.'!M53</f>
        <v>0</v>
      </c>
      <c r="E54" s="292">
        <f t="shared" si="8"/>
        <v>0</v>
      </c>
      <c r="F54" s="292">
        <f t="shared" si="4"/>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2">
        <f>'données éco.'!M54</f>
        <v>0</v>
      </c>
      <c r="E55" s="292">
        <f t="shared" si="8"/>
        <v>0</v>
      </c>
      <c r="F55" s="291">
        <f t="shared" si="4"/>
        <v>0</v>
      </c>
      <c r="G55" s="410"/>
      <c r="H55" s="410"/>
      <c r="I55" s="410"/>
      <c r="J55" s="410"/>
      <c r="K55" s="410"/>
      <c r="L55" s="410"/>
      <c r="M55" s="410"/>
      <c r="N55" s="410"/>
      <c r="O55" s="410"/>
      <c r="P55" s="410"/>
      <c r="Q55" s="410"/>
      <c r="R55" s="411"/>
      <c r="S55" s="110"/>
    </row>
    <row r="56" spans="2:19" s="108" customFormat="1" ht="15">
      <c r="B56" s="109"/>
      <c r="C56" s="116" t="str">
        <f>T('données éco.'!B55:D55)</f>
        <v/>
      </c>
      <c r="D56" s="292">
        <f>'données éco.'!M55</f>
        <v>0</v>
      </c>
      <c r="E56" s="292">
        <f t="shared" si="8"/>
        <v>0</v>
      </c>
      <c r="F56" s="291">
        <f t="shared" si="4"/>
        <v>0</v>
      </c>
      <c r="G56" s="410"/>
      <c r="H56" s="410"/>
      <c r="I56" s="410"/>
      <c r="J56" s="410"/>
      <c r="K56" s="410"/>
      <c r="L56" s="410"/>
      <c r="M56" s="410"/>
      <c r="N56" s="410"/>
      <c r="O56" s="410"/>
      <c r="P56" s="410"/>
      <c r="Q56" s="410"/>
      <c r="R56" s="411"/>
      <c r="S56" s="110"/>
    </row>
    <row r="57" spans="2:19" s="108" customFormat="1" ht="15">
      <c r="B57" s="109"/>
      <c r="C57" s="116" t="str">
        <f>T('données éco.'!B56:D56)</f>
        <v/>
      </c>
      <c r="D57" s="292">
        <f>'données éco.'!M56</f>
        <v>0</v>
      </c>
      <c r="E57" s="292">
        <f t="shared" si="8"/>
        <v>0</v>
      </c>
      <c r="F57" s="291">
        <f t="shared" si="4"/>
        <v>0</v>
      </c>
      <c r="G57" s="410"/>
      <c r="H57" s="410"/>
      <c r="I57" s="410"/>
      <c r="J57" s="410"/>
      <c r="K57" s="410"/>
      <c r="L57" s="410"/>
      <c r="M57" s="410"/>
      <c r="N57" s="410"/>
      <c r="O57" s="410"/>
      <c r="P57" s="410"/>
      <c r="Q57" s="410"/>
      <c r="R57" s="411"/>
      <c r="S57" s="110"/>
    </row>
    <row r="58" spans="2:19" s="108" customFormat="1" ht="15">
      <c r="B58" s="109"/>
      <c r="C58" s="116" t="str">
        <f>T('données éco.'!B57:D57)</f>
        <v/>
      </c>
      <c r="D58" s="292">
        <f>'données éco.'!M57</f>
        <v>0</v>
      </c>
      <c r="E58" s="292">
        <f t="shared" si="8"/>
        <v>0</v>
      </c>
      <c r="F58" s="291">
        <f t="shared" si="4"/>
        <v>0</v>
      </c>
      <c r="G58" s="410"/>
      <c r="H58" s="410"/>
      <c r="I58" s="410"/>
      <c r="J58" s="410"/>
      <c r="K58" s="410"/>
      <c r="L58" s="410"/>
      <c r="M58" s="410"/>
      <c r="N58" s="410"/>
      <c r="O58" s="410"/>
      <c r="P58" s="410"/>
      <c r="Q58" s="410"/>
      <c r="R58" s="411"/>
      <c r="S58" s="110"/>
    </row>
    <row r="59" spans="2:19" s="108" customFormat="1" ht="15">
      <c r="B59" s="109"/>
      <c r="C59" s="116" t="str">
        <f>T('données éco.'!B58:D58)</f>
        <v/>
      </c>
      <c r="D59" s="292">
        <f>'données éco.'!M58</f>
        <v>0</v>
      </c>
      <c r="E59" s="292">
        <f t="shared" si="8"/>
        <v>0</v>
      </c>
      <c r="F59" s="291">
        <f t="shared" si="4"/>
        <v>0</v>
      </c>
      <c r="G59" s="410"/>
      <c r="H59" s="410"/>
      <c r="I59" s="410"/>
      <c r="J59" s="410"/>
      <c r="K59" s="410"/>
      <c r="L59" s="410"/>
      <c r="M59" s="410"/>
      <c r="N59" s="410"/>
      <c r="O59" s="410"/>
      <c r="P59" s="410"/>
      <c r="Q59" s="410"/>
      <c r="R59" s="411"/>
      <c r="S59" s="110"/>
    </row>
    <row r="60" spans="2:19" s="108" customFormat="1" ht="15">
      <c r="B60" s="109"/>
      <c r="C60" s="116" t="str">
        <f>T('données éco.'!B59:D59)</f>
        <v/>
      </c>
      <c r="D60" s="292">
        <f>'données éco.'!M59</f>
        <v>0</v>
      </c>
      <c r="E60" s="292">
        <f t="shared" si="8"/>
        <v>0</v>
      </c>
      <c r="F60" s="291">
        <f t="shared" si="4"/>
        <v>0</v>
      </c>
      <c r="G60" s="410"/>
      <c r="H60" s="410"/>
      <c r="I60" s="410"/>
      <c r="J60" s="410"/>
      <c r="K60" s="410"/>
      <c r="L60" s="410"/>
      <c r="M60" s="410"/>
      <c r="N60" s="410"/>
      <c r="O60" s="410"/>
      <c r="P60" s="410"/>
      <c r="Q60" s="410"/>
      <c r="R60" s="411"/>
      <c r="S60" s="110"/>
    </row>
    <row r="61" spans="2:19" s="108" customFormat="1" ht="15">
      <c r="B61" s="109"/>
      <c r="C61" s="116" t="str">
        <f>T('données éco.'!B60:D60)</f>
        <v/>
      </c>
      <c r="D61" s="292">
        <f>'données éco.'!M60</f>
        <v>0</v>
      </c>
      <c r="E61" s="292">
        <f t="shared" si="8"/>
        <v>0</v>
      </c>
      <c r="F61" s="291">
        <f t="shared" si="4"/>
        <v>0</v>
      </c>
      <c r="G61" s="410"/>
      <c r="H61" s="410"/>
      <c r="I61" s="410"/>
      <c r="J61" s="410"/>
      <c r="K61" s="410"/>
      <c r="L61" s="410"/>
      <c r="M61" s="410"/>
      <c r="N61" s="410"/>
      <c r="O61" s="410"/>
      <c r="P61" s="410"/>
      <c r="Q61" s="410"/>
      <c r="R61" s="411"/>
      <c r="S61" s="110"/>
    </row>
    <row r="62" spans="2:19" s="108" customFormat="1" ht="15">
      <c r="B62" s="109"/>
      <c r="C62" s="116" t="str">
        <f>T('données éco.'!B61:D61)</f>
        <v/>
      </c>
      <c r="D62" s="292">
        <f>'données éco.'!M61</f>
        <v>0</v>
      </c>
      <c r="E62" s="292">
        <f t="shared" si="8"/>
        <v>0</v>
      </c>
      <c r="F62" s="291">
        <f t="shared" si="4"/>
        <v>0</v>
      </c>
      <c r="G62" s="410"/>
      <c r="H62" s="410"/>
      <c r="I62" s="410"/>
      <c r="J62" s="410"/>
      <c r="K62" s="410"/>
      <c r="L62" s="410"/>
      <c r="M62" s="410"/>
      <c r="N62" s="410"/>
      <c r="O62" s="410"/>
      <c r="P62" s="410"/>
      <c r="Q62" s="410"/>
      <c r="R62" s="411"/>
      <c r="S62" s="110"/>
    </row>
    <row r="63" spans="2:19" s="108" customFormat="1" ht="15">
      <c r="B63" s="109"/>
      <c r="C63" s="116" t="str">
        <f>T('données éco.'!B62:D62)</f>
        <v/>
      </c>
      <c r="D63" s="292">
        <f>'données éco.'!M62</f>
        <v>0</v>
      </c>
      <c r="E63" s="292">
        <f t="shared" si="8"/>
        <v>0</v>
      </c>
      <c r="F63" s="291">
        <f t="shared" si="4"/>
        <v>0</v>
      </c>
      <c r="G63" s="410"/>
      <c r="H63" s="410"/>
      <c r="I63" s="410"/>
      <c r="J63" s="410"/>
      <c r="K63" s="410"/>
      <c r="L63" s="410"/>
      <c r="M63" s="410"/>
      <c r="N63" s="410"/>
      <c r="O63" s="410"/>
      <c r="P63" s="410"/>
      <c r="Q63" s="410"/>
      <c r="R63" s="411"/>
      <c r="S63" s="110"/>
    </row>
    <row r="64" spans="2:19" s="108" customFormat="1" ht="15">
      <c r="B64" s="109"/>
      <c r="C64" s="116" t="str">
        <f>T('données éco.'!B63:D63)</f>
        <v/>
      </c>
      <c r="D64" s="292">
        <f>'données éco.'!M63</f>
        <v>0</v>
      </c>
      <c r="E64" s="292">
        <f t="shared" si="8"/>
        <v>0</v>
      </c>
      <c r="F64" s="291">
        <f t="shared" si="4"/>
        <v>0</v>
      </c>
      <c r="G64" s="410"/>
      <c r="H64" s="410"/>
      <c r="I64" s="410"/>
      <c r="J64" s="410"/>
      <c r="K64" s="410"/>
      <c r="L64" s="410"/>
      <c r="M64" s="410"/>
      <c r="N64" s="410"/>
      <c r="O64" s="410"/>
      <c r="P64" s="410"/>
      <c r="Q64" s="410"/>
      <c r="R64" s="411"/>
      <c r="S64" s="110"/>
    </row>
    <row r="65" spans="2:19" s="108" customFormat="1" ht="15">
      <c r="B65" s="109"/>
      <c r="C65" s="116" t="str">
        <f>T('données éco.'!B64:D64)</f>
        <v/>
      </c>
      <c r="D65" s="292">
        <f>'données éco.'!M64</f>
        <v>0</v>
      </c>
      <c r="E65" s="292">
        <f t="shared" si="8"/>
        <v>0</v>
      </c>
      <c r="F65" s="291">
        <f t="shared" si="4"/>
        <v>0</v>
      </c>
      <c r="G65" s="410"/>
      <c r="H65" s="410"/>
      <c r="I65" s="410"/>
      <c r="J65" s="410"/>
      <c r="K65" s="410"/>
      <c r="L65" s="410"/>
      <c r="M65" s="410"/>
      <c r="N65" s="410"/>
      <c r="O65" s="410"/>
      <c r="P65" s="410"/>
      <c r="Q65" s="410"/>
      <c r="R65" s="411"/>
      <c r="S65" s="110"/>
    </row>
    <row r="66" spans="2:19" s="108" customFormat="1" ht="15">
      <c r="B66" s="109"/>
      <c r="C66" s="116" t="str">
        <f>T('données éco.'!B65:D65)</f>
        <v/>
      </c>
      <c r="D66" s="292">
        <f>'données éco.'!M65</f>
        <v>0</v>
      </c>
      <c r="E66" s="292">
        <f t="shared" si="8"/>
        <v>0</v>
      </c>
      <c r="F66" s="291">
        <f t="shared" si="4"/>
        <v>0</v>
      </c>
      <c r="G66" s="410"/>
      <c r="H66" s="410"/>
      <c r="I66" s="410"/>
      <c r="J66" s="410"/>
      <c r="K66" s="410"/>
      <c r="L66" s="410"/>
      <c r="M66" s="410"/>
      <c r="N66" s="410"/>
      <c r="O66" s="410"/>
      <c r="P66" s="410"/>
      <c r="Q66" s="410"/>
      <c r="R66" s="411"/>
      <c r="S66" s="110"/>
    </row>
    <row r="67" spans="2:19" s="108" customFormat="1" ht="15">
      <c r="B67" s="109"/>
      <c r="C67" s="116" t="str">
        <f>T('données éco.'!B66:D66)</f>
        <v/>
      </c>
      <c r="D67" s="292">
        <f>'données éco.'!M66</f>
        <v>0</v>
      </c>
      <c r="E67" s="292">
        <f t="shared" si="8"/>
        <v>0</v>
      </c>
      <c r="F67" s="291">
        <f t="shared" si="4"/>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4"/>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éco.'!N67</f>
        <v>0</v>
      </c>
      <c r="E69" s="122">
        <f t="shared" si="8"/>
        <v>0</v>
      </c>
      <c r="F69" s="122">
        <f t="shared" si="4"/>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éco.'!M68</f>
        <v>0</v>
      </c>
      <c r="E71" s="693">
        <f>D71-F71</f>
        <v>0</v>
      </c>
      <c r="F71" s="127">
        <f t="shared" si="4"/>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éco.'!M69</f>
        <v>0</v>
      </c>
      <c r="E72" s="292">
        <f>D72-F72</f>
        <v>0</v>
      </c>
      <c r="F72" s="292">
        <f t="shared" si="4"/>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éco.'!M70</f>
        <v>0</v>
      </c>
      <c r="E73" s="292">
        <f t="shared" ref="E73:E99" si="10">D73-F73</f>
        <v>0</v>
      </c>
      <c r="F73" s="292">
        <f t="shared" si="4"/>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éco.'!M71</f>
        <v>0</v>
      </c>
      <c r="E74" s="292">
        <f t="shared" si="10"/>
        <v>0</v>
      </c>
      <c r="F74" s="292">
        <f t="shared" si="4"/>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éco.'!M72</f>
        <v>0</v>
      </c>
      <c r="E75" s="292">
        <f t="shared" si="10"/>
        <v>0</v>
      </c>
      <c r="F75" s="292">
        <f t="shared" si="4"/>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éco.'!M73</f>
        <v>0</v>
      </c>
      <c r="E76" s="292">
        <f t="shared" si="10"/>
        <v>0</v>
      </c>
      <c r="F76" s="292">
        <f t="shared" si="4"/>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éco.'!M74</f>
        <v>0</v>
      </c>
      <c r="E77" s="292">
        <f t="shared" si="10"/>
        <v>0</v>
      </c>
      <c r="F77" s="292">
        <f t="shared" si="4"/>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éco.'!M75</f>
        <v>0</v>
      </c>
      <c r="E78" s="292">
        <f t="shared" si="10"/>
        <v>0</v>
      </c>
      <c r="F78" s="292">
        <f t="shared" si="4"/>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éco.'!M76</f>
        <v>0</v>
      </c>
      <c r="E79" s="292">
        <f t="shared" si="10"/>
        <v>0</v>
      </c>
      <c r="F79" s="292">
        <f t="shared" si="4"/>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éco.'!M77</f>
        <v>0</v>
      </c>
      <c r="E80" s="292">
        <f t="shared" si="10"/>
        <v>0</v>
      </c>
      <c r="F80" s="292">
        <f t="shared" si="4"/>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éco.'!M78</f>
        <v>0</v>
      </c>
      <c r="E81" s="292">
        <f t="shared" si="10"/>
        <v>0</v>
      </c>
      <c r="F81" s="292">
        <f t="shared" si="4"/>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éco.'!M79</f>
        <v>0</v>
      </c>
      <c r="E82" s="292">
        <f t="shared" si="10"/>
        <v>0</v>
      </c>
      <c r="F82" s="292">
        <f t="shared" si="4"/>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éco.'!M80</f>
        <v>0</v>
      </c>
      <c r="E83" s="292">
        <f t="shared" si="10"/>
        <v>0</v>
      </c>
      <c r="F83" s="292">
        <f t="shared" si="4"/>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éco.'!M81</f>
        <v>0</v>
      </c>
      <c r="E84" s="292">
        <f t="shared" si="10"/>
        <v>0</v>
      </c>
      <c r="F84" s="292">
        <f t="shared" si="4"/>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éco.'!M82</f>
        <v>0</v>
      </c>
      <c r="E85" s="292">
        <f t="shared" si="10"/>
        <v>0</v>
      </c>
      <c r="F85" s="292">
        <f t="shared" si="4"/>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éco.'!M83</f>
        <v>0</v>
      </c>
      <c r="E86" s="292">
        <f t="shared" si="10"/>
        <v>0</v>
      </c>
      <c r="F86" s="292">
        <f t="shared" si="4"/>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éco.'!M84</f>
        <v>0</v>
      </c>
      <c r="E87" s="292">
        <f t="shared" si="10"/>
        <v>0</v>
      </c>
      <c r="F87" s="292">
        <f t="shared" si="4"/>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éco.'!M85</f>
        <v>0</v>
      </c>
      <c r="E88" s="292">
        <f t="shared" si="10"/>
        <v>0</v>
      </c>
      <c r="F88" s="292">
        <f t="shared" si="4"/>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éco.'!M86</f>
        <v>0</v>
      </c>
      <c r="E89" s="292">
        <f t="shared" si="10"/>
        <v>0</v>
      </c>
      <c r="F89" s="292">
        <f t="shared" si="4"/>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éco.'!M87</f>
        <v>0</v>
      </c>
      <c r="E90" s="292">
        <f t="shared" si="10"/>
        <v>0</v>
      </c>
      <c r="F90" s="292">
        <f t="shared" si="4"/>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éco.'!M88</f>
        <v>0</v>
      </c>
      <c r="E91" s="292">
        <f t="shared" si="10"/>
        <v>0</v>
      </c>
      <c r="F91" s="292">
        <f t="shared" si="4"/>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éco.'!M89</f>
        <v>0</v>
      </c>
      <c r="E92" s="292">
        <f t="shared" si="10"/>
        <v>0</v>
      </c>
      <c r="F92" s="292">
        <f t="shared" si="4"/>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éco.'!M90</f>
        <v>0</v>
      </c>
      <c r="E93" s="292">
        <f t="shared" si="10"/>
        <v>0</v>
      </c>
      <c r="F93" s="292">
        <f t="shared" si="4"/>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éco.'!M91</f>
        <v>0</v>
      </c>
      <c r="E94" s="292">
        <f t="shared" si="10"/>
        <v>0</v>
      </c>
      <c r="F94" s="292">
        <f t="shared" si="4"/>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éco.'!M92</f>
        <v>0</v>
      </c>
      <c r="E95" s="292">
        <f t="shared" si="10"/>
        <v>0</v>
      </c>
      <c r="F95" s="292">
        <f t="shared" si="4"/>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éco.'!M93</f>
        <v>0</v>
      </c>
      <c r="E96" s="292">
        <f t="shared" si="10"/>
        <v>0</v>
      </c>
      <c r="F96" s="292">
        <f t="shared" si="4"/>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éco.'!M94</f>
        <v>0</v>
      </c>
      <c r="E97" s="292">
        <f t="shared" si="10"/>
        <v>0</v>
      </c>
      <c r="F97" s="292">
        <f t="shared" si="4"/>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4"/>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éco.'!N95</f>
        <v>0</v>
      </c>
      <c r="E99" s="122">
        <f t="shared" si="10"/>
        <v>0</v>
      </c>
      <c r="F99" s="293">
        <f t="shared" ref="F99:F111"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éco.'!H135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éco.'!I135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 t="shared" si="12"/>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row>
    <row r="107" spans="2:23" s="108" customFormat="1" ht="15.75" thickBot="1">
      <c r="D107" s="294"/>
      <c r="E107" s="294"/>
      <c r="F107" s="294"/>
    </row>
    <row r="108" spans="2:23" s="108" customFormat="1" ht="15.6" customHeight="1">
      <c r="B108" s="1013" t="s">
        <v>342</v>
      </c>
      <c r="C108" s="616" t="s">
        <v>465</v>
      </c>
      <c r="D108" s="295"/>
      <c r="E108" s="295"/>
      <c r="F108" s="127">
        <f t="shared" si="12"/>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122">
        <f>Annuités!L104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9" t="s">
        <v>332</v>
      </c>
      <c r="C110" s="1040"/>
      <c r="D110" s="694">
        <f>'données éco.'!G261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éco.'!G250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SUM(G112:R112)</f>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5">
        <f>D112+D105</f>
        <v>0</v>
      </c>
      <c r="E114" s="130">
        <f>D114-F114</f>
        <v>0</v>
      </c>
      <c r="F114" s="131">
        <f>SUM(G114:R114)</f>
        <v>0</v>
      </c>
      <c r="G114" s="140">
        <f t="shared" ref="G114:R114" si="15">G105+G112</f>
        <v>0</v>
      </c>
      <c r="H114" s="140">
        <f t="shared" si="15"/>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35" t="s">
        <v>360</v>
      </c>
      <c r="C115" s="1036"/>
      <c r="D115" s="1036"/>
      <c r="E115" s="1036"/>
      <c r="F115" s="1037"/>
      <c r="G115" s="139">
        <f t="shared" ref="G115:R115" si="16">G36-G114</f>
        <v>0</v>
      </c>
      <c r="H115" s="139">
        <f t="shared" si="16"/>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N'!R102+'BP - N'!R99+'BP - N'!R69-'BP - N'!R35,IF(AND($D$116=2,$C$116="Trimestriel"),'BP - N'!R102+'BP - N'!Q102+'BP - N'!P102+'BP - N'!R99+'BP - N'!Q99+'BP - N'!P99+'BP - N'!R69+'BP - N'!Q69+'BP - N'!P69-'BP - N'!R35-'BP - N'!Q35-'BP - N'!P35,IF(AND($D$116=5,$C$116="Trimestriel"),'BP - N'!R102+'BP - N'!Q102+'BP - N'!P102+'BP - N'!R99+'BP - N'!Q99+'BP - N'!P99+'BP - N'!R69+'BP - N'!Q69+'BP - N'!P69-'BP - N'!R35-'BP - N'!Q35-'BP - N'!P35,IF(AND($D$116=8,$C$116="Trimestriel"),'BP - N'!R102+'BP - N'!Q102+'BP - N'!P102+'BP - N'!R99+'BP - N'!Q99+'BP - N'!P99+'BP - N'!R69+'BP - N'!Q69+'BP - N'!P69-'BP - N'!R35-'BP - N'!Q35-'BP - N'!P35,IF(AND($D$116=11,$C$116="Trimestriel"),'BP - N'!R102+'BP - N'!Q102+'BP - N'!P102+'BP - N'!R99+'BP - N'!Q99+'BP - N'!P99+'BP - N'!R69+'BP - N'!Q69+'BP - N'!P69-'BP - N'!R35-'BP - N'!Q35-'BP - N'!P35,IF(AND($D$116=5,$C$116="Annuel"),'BP - N'!R102+'BP - N'!Q102+'BP - N'!P102+'BP - N'!O102+'BP - N'!N102+'BP - N'!M102+'BP - N'!L102+'BP - N'!K102+'BP - N'!J102+'BP - N'!I102+'BP - N'!H102+'BP - N'!G102+'BP - N'!R99+'BP - N'!Q99+'BP - N'!P99+'BP - N'!O99+'BP - N'!N99+'BP - N'!M99+'BP - N'!L99+'BP - N'!K99+'BP - N'!J99+'BP - N'!I99+'BP - N'!H99+'BP - N'!G99+'BP - N'!R69+'BP - N'!Q69+'BP - N'!P69+'BP - N'!O69+'BP - N'!N69+'BP - N'!M69+'BP - N'!L69+'BP - N'!K69+'BP - N'!J69+'BP - N'!I69+'BP - N'!H69+'BP - N'!G69-'BP - N'!R35-'BP - N'!Q35-'BP - N'!P35-'BP - N'!O35-'BP - N'!N35-'BP - N'!M35-'BP - N'!L35-'BP - N'!K35-'BP - N'!J35-'BP - N'!I35-'BP - N'!H35-'BP - N'!G35,""))))))</f>
        <v/>
      </c>
      <c r="H116" s="139" t="str">
        <f>IF(AND($D$116&gt;=1,$C$116="Mensuel"),G102+G99+G69-G35,IF(AND($D$116=1,$C$116="Trimestriel"),G102+G99+G69-G35+'BP - N'!R102+'BP - N'!Q102+'BP - N'!R99+'BP - N'!Q99+'BP - N'!R69+'BP - N'!Q69-'BP - N'!R35-'BP - N'!Q35,IF(AND($D$116=4,$C$116="Trimestriel"),G102+G99+G69-G35+'BP - N'!R102+'BP - N'!Q102+'BP - N'!R99+'BP - N'!Q99+'BP - N'!R69+'BP - N'!Q69-'BP - N'!R35-'BP - N'!Q35,IF(AND($D$116=7,$C$116="Trimestriel"),G102+G99+G69-G35+'BP - N'!R102+'BP - N'!Q102+'BP - N'!R99+'BP - N'!Q99+'BP - N'!R69+'BP - N'!Q69-'BP - N'!R35-'BP - N'!Q35,IF(AND($D$116=10,$C$116="Trimestriel"),G102+G99+G69-G35+'BP - N'!R102+'BP - N'!Q102+'BP - N'!R99+'BP - N'!Q99+'BP - N'!R69+'BP - N'!Q69-'BP - N'!R35-'BP - N'!Q35,IF(AND($D$116=4,$C$116="Annuel"),G102+G99+G69-G35+'BP - N'!R102+'BP - N'!Q102+'BP - N'!P102+'BP - N'!O102+'BP - N'!N102+'BP - N'!M102+'BP - N'!L102+'BP - N'!K102+'BP - N'!J102+'BP - N'!I102+'BP - N'!H102+'BP - N'!R99+'BP - N'!Q99+'BP - N'!P99+'BP - N'!O99+'BP - N'!N99+'BP - N'!M99+'BP - N'!L99+'BP - N'!K99+'BP - N'!J99+'BP - N'!I99+'BP - N'!H99+'BP - N'!R69+'BP - N'!Q69+'BP - N'!P69+'BP - N'!O69+'BP - N'!N69+'BP - N'!M69+'BP - N'!L69+'BP - N'!K69+'BP - N'!J69+'BP - N'!I69+'BP - N'!H69-'BP - N'!R35-'BP - N'!Q35-'BP - N'!P35-'BP - N'!O35-'BP - N'!N35-'BP - N'!M35-'BP - N'!L35-'BP - N'!K35-'BP - N'!J35-'BP - N'!I35-'BP - N'!H35,""))))))</f>
        <v/>
      </c>
      <c r="I116" s="139" t="str">
        <f>IF(AND($D$116&gt;=1,$C$116="Mensuel"),H102+H99+H69-H35,IF(AND($D$116=12,$C$116="Trimestriel"),H102+G102+H99+G99+H69+G69-H35-G35+'BP - N'!R102+'BP - N'!R99+'BP - N'!R69-'BP - N'!R35,IF(AND($D$116=3,$C$116="Trimestriel"),H102+G102+H99+G99+H69+G69-H35-G35+'BP - N'!R102+'BP - N'!R99+'BP - N'!R69-'BP - N'!R35,IF(AND($D$116=6,$C$116="Trimestriel"),H102+G102+H99+G99+H69+G69-H35-G35+'BP - N'!R102+'BP - N'!R99+'BP - N'!R69-'BP - N'!R35,IF(AND($D$116=9,$C$116="Trimestriel"),H102+G102+H99+G99+H69+G69-H35-G35+'BP - N'!R102+'BP - N'!R99+'BP - N'!R69-'BP - N'!R35,IF(AND($D$116=3,$C$116="Annuel"),H102+G102+H99+G99+H69+G69-H35-G35+'BP - N'!R102+'BP - N'!Q102+'BP - N'!P102+'BP - N'!O102+'BP - N'!N102+'BP - N'!M102+'BP - N'!L102+'BP - N'!K102+'BP - N'!J102+'BP - N'!I102+'BP - N'!R99+'BP - N'!Q99+'BP - N'!P99+'BP - N'!O99+'BP - N'!N99+'BP - N'!M99+'BP - N'!L99+'BP - N'!K99+'BP - N'!J99+'BP - N'!I99+'BP - N'!R69+'BP - N'!Q69+'BP - N'!P69+'BP - N'!O69+'BP - N'!N69+'BP - N'!M69+'BP - N'!L69+'BP - N'!K69+'BP - N'!J69+'BP - N'!I69-'BP - N'!R35-'BP - N'!Q35-'BP - N'!P35-'BP - N'!O35-'BP - N'!N35-'BP - N'!M35-'BP - N'!L35-'BP - N'!K35-'BP - N'!J35-'BP - N'!I35,""))))))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N'!R102+'BP - N'!Q102+'BP - N'!P102+'BP - N'!O102+'BP - N'!N102+'BP - N'!M102+'BP - N'!L102+'BP - N'!K102+'BP - N'!J102+'BP - N'!R99+'BP - N'!Q99+'BP - N'!P99+'BP - N'!O99+'BP - N'!N99+'BP - N'!M99+'BP - N'!L99+'BP - N'!K99+'BP - N'!J99+'BP - N'!R69+'BP - N'!Q69+'BP - N'!P69+'BP - N'!O69+'BP - N'!N69+'BP - N'!M69+'BP - N'!L69+'BP - N'!K69+'BP - N'!J69-'BP - N'!R35-'BP - N'!Q35-'BP - N'!P35-'BP - N'!O35-'BP - N'!N35-'BP - N'!M35-'BP - N'!L35-'BP - N'!K35-'BP - N'!J35,""))))))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N'!R102+'BP - N'!Q102+'BP - N'!P102+'BP - N'!O102+'BP - N'!N102+'BP - N'!M102+'BP - N'!L102+'BP - N'!K102+'BP - N'!R99+'BP - N'!Q99+'BP - N'!P99+'BP - N'!O99+'BP - N'!N99+'BP - N'!M99+'BP - N'!L99+'BP - N'!K99+'BP - N'!R69+'BP - N'!Q69+'BP - N'!P69+'BP - N'!O69+'BP - N'!N69+'BP - N'!M69+'BP - N'!L69+'BP - N'!K69-'BP - N'!R35-'BP - N'!Q35-'BP - N'!P35-'BP - N'!O35-'BP - N'!N35-'BP - N'!M35-'BP - N'!L35-'BP - N'!K35,""))))))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N'!R102+'BP - N'!Q102+'BP - N'!P102+'BP - N'!O102+'BP - N'!N102+'BP - N'!M102+'BP - N'!L102+'BP - N'!R99+'BP - N'!Q99+'BP - N'!P99+'BP - N'!O99+'BP - N'!N99+'BP - N'!M99+'BP - N'!L99+'BP - N'!R69+'BP - N'!Q69+'BP - N'!P69+'BP - N'!O69+'BP - N'!N69+'BP - N'!M69+'BP - N'!L69-'BP - N'!R35-'BP - N'!Q35-'BP - N'!P35-'BP - N'!O35-'BP - N'!N35-'BP - N'!M35-'BP - N'!L35,""))))))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N'!R102+'BP - N'!Q102+'BP - N'!P102+'BP - N'!O102+'BP - N'!N102+'BP - N'!M102+'BP - N'!R99+'BP - N'!Q99+'BP - N'!P99+'BP - N'!O99+'BP - N'!N99+'BP - N'!M99+'BP - N'!R69+'BP - N'!Q69+'BP - N'!P69+'BP - N'!O69+'BP - N'!N69+'BP - N'!M69-'BP - N'!R35-'BP - N'!Q35-'BP - N'!P35-'BP - N'!O35-'BP - N'!N35-'BP - N'!M35,""))))))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N'!R102+'BP - N'!Q102+'BP - N'!P102+'BP - N'!O102+'BP - N'!N102+'BP - N'!R99+'BP - N'!Q99+'BP - N'!P99+'BP - N'!O99+'BP - N'!N99+'BP - N'!R69+'BP - N'!Q69+'BP - N'!P69+'BP - N'!O69+'BP - N'!N69-'BP - N'!R35-'BP - N'!Q35-'BP - N'!P35-'BP - N'!O35-'BP - N'!N35,""))))))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N'!R102+'BP - N'!Q102+'BP - N'!P102+'BP - N'!O102+'BP - N'!R99+'BP - N'!Q99+'BP - N'!P99+'BP - N'!O99+'BP - N'!R69+'BP - N'!Q69+'BP - N'!P69+'BP - N'!O69-'BP - N'!R35-'BP - N'!Q35-'BP - N'!P35-'BP - N'!O35,""))))))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N'!R102+'BP - N'!Q102+'BP - N'!P102+'BP - N'!R99+'BP - N'!Q99+'BP - N'!P99+'BP - N'!R69+'BP - N'!Q69+'BP - N'!P69-'BP - N'!R35-'BP - N'!Q35-'BP - N'!P35,""))))))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N'!R102+'BP - N'!Q102+'BP - N'!R99+'BP - N'!Q99+'BP - N'!R69+'BP - N'!Q69-'BP - N'!R35-'BP - N'!Q35,""))))))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N'!R102+'BP - N'!R99+'BP - N'!R69-'BP - N'!R35,""))))))</f>
        <v/>
      </c>
      <c r="S116" s="118"/>
    </row>
    <row r="117" spans="2:23" s="108" customFormat="1" ht="16.5" thickBot="1">
      <c r="B117" s="1005" t="s">
        <v>488</v>
      </c>
      <c r="C117" s="1006"/>
      <c r="D117" s="1006"/>
      <c r="E117" s="1006"/>
      <c r="F117" s="1038"/>
      <c r="G117" s="141">
        <f t="shared" ref="G117:R117" si="17">IF(G116="",G6+G115,G6+G115+G116)</f>
        <v>0</v>
      </c>
      <c r="H117" s="141">
        <f t="shared" si="17"/>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Zigg72pQcVdhIvtSdtBRY7f311H0OhWLdX7AV2njvE7Cp9Nl6sDOabT2iJtHTqrQ/OUjwGc9k6wQBJ44eIsaAw==" saltValue="a8RLJVH7BcneqB+C6mvCdg=="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disablePrompts="1" count="1">
    <dataValidation type="list" allowBlank="1" showInputMessage="1" showErrorMessage="1" sqref="C116" xr:uid="{F8B7EAED-939E-43B7-9599-3AE58831E7C1}">
      <formula1>"Annuel, Trimestriel, Mensuel"</formula1>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1"/>
  <dimension ref="B1:U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406</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N'!D5+2)</f>
        <v>2030</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N+1'!R117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éco.'!S9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éco.'!S10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éco.'!S11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éco.'!S12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éco.'!S13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éco.'!S14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éco.'!S15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éco.'!S16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éco.'!S17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éco.'!S18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éco.'!S19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éco.'!S20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éco.'!S21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éco.'!S22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éco.'!S23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éco.'!S24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éco.'!S25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éco.'!S26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éco.'!S27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éco.'!S28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éco.'!S29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éco.'!S30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éco.'!S31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éco.'!I246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Annuités!D70</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éco.'!R31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éco.'!T31+D30+D31+D32+D33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éco.'!R37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éco.'!R38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éco.'!R39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éco.'!R40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éco.'!R41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éco.'!R42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éco.'!R43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éco.'!R44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éco.'!R45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éco.'!R46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éco.'!R47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éco.'!R48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éco.'!R49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éco.'!R50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éco.'!R51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éco.'!R52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éco.'!R53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éco.'!R54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éco.'!R55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éco.'!R56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éco.'!R57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éco.'!R58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éco.'!R59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éco.'!R60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éco.'!R61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éco.'!R62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éco.'!R63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éco.'!R64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éco.'!R65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éco.'!R66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éco.'!S67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éco.'!R68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éco.'!R69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éco.'!R70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éco.'!R71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éco.'!R72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éco.'!R73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éco.'!R74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éco.'!R75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éco.'!R76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éco.'!R77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éco.'!R78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éco.'!R79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éco.'!R80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éco.'!R81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éco.'!R82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éco.'!R83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éco.'!R84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éco.'!R85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éco.'!R86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éco.'!R87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éco.'!R88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éco.'!R89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éco.'!R90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éco.'!R91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éco.'!R92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éco.'!R93</f>
        <v>0</v>
      </c>
      <c r="E96" s="292">
        <f t="shared" si="10"/>
        <v>0</v>
      </c>
      <c r="F96" s="292">
        <f t="shared" si="7"/>
        <v>0</v>
      </c>
      <c r="G96" s="410"/>
      <c r="H96" s="410"/>
      <c r="I96" s="410"/>
      <c r="J96" s="410"/>
      <c r="K96" s="410"/>
      <c r="L96" s="410"/>
      <c r="M96" s="410"/>
      <c r="N96" s="410"/>
      <c r="O96" s="410"/>
      <c r="P96" s="410"/>
      <c r="Q96" s="410"/>
      <c r="R96" s="411"/>
      <c r="S96" s="118"/>
    </row>
    <row r="97" spans="2:19" s="108" customFormat="1" ht="15">
      <c r="B97" s="109"/>
      <c r="C97" s="116" t="str">
        <f>T('données éco.'!B94:D94)</f>
        <v/>
      </c>
      <c r="D97" s="292">
        <f>'données éco.'!R94</f>
        <v>0</v>
      </c>
      <c r="E97" s="292">
        <f t="shared" si="10"/>
        <v>0</v>
      </c>
      <c r="F97" s="292">
        <f t="shared" si="7"/>
        <v>0</v>
      </c>
      <c r="G97" s="410"/>
      <c r="H97" s="410"/>
      <c r="I97" s="410"/>
      <c r="J97" s="410"/>
      <c r="K97" s="410"/>
      <c r="L97" s="410"/>
      <c r="M97" s="410"/>
      <c r="N97" s="410"/>
      <c r="O97" s="410"/>
      <c r="P97" s="410"/>
      <c r="Q97" s="410"/>
      <c r="R97" s="411"/>
      <c r="S97" s="118"/>
    </row>
    <row r="98" spans="2:19"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19" s="108" customFormat="1" ht="16.5" thickBot="1">
      <c r="B99" s="1009" t="s">
        <v>462</v>
      </c>
      <c r="C99" s="1010"/>
      <c r="D99" s="122">
        <f>'données éco.'!S95</f>
        <v>0</v>
      </c>
      <c r="E99" s="122">
        <f t="shared" si="10"/>
        <v>0</v>
      </c>
      <c r="F99" s="293">
        <f t="shared" ref="F99:F112" si="12">SUM(G99:R99)</f>
        <v>0</v>
      </c>
      <c r="G99" s="414"/>
      <c r="H99" s="414"/>
      <c r="I99" s="414"/>
      <c r="J99" s="414"/>
      <c r="K99" s="414"/>
      <c r="L99" s="414"/>
      <c r="M99" s="414"/>
      <c r="N99" s="414"/>
      <c r="O99" s="414"/>
      <c r="P99" s="414"/>
      <c r="Q99" s="414"/>
      <c r="R99" s="415"/>
      <c r="S99" s="118"/>
    </row>
    <row r="100" spans="2:19" s="108" customFormat="1" ht="15.75" thickBot="1">
      <c r="D100" s="294"/>
      <c r="E100" s="294"/>
      <c r="F100" s="294"/>
    </row>
    <row r="101" spans="2:19" s="108" customFormat="1" ht="21.6" customHeight="1">
      <c r="B101" s="1013" t="s">
        <v>330</v>
      </c>
      <c r="C101" s="126" t="s">
        <v>463</v>
      </c>
      <c r="D101" s="127">
        <f>'données éco.'!H153</f>
        <v>0</v>
      </c>
      <c r="E101" s="127">
        <f>D101-F101</f>
        <v>0</v>
      </c>
      <c r="F101" s="127">
        <f t="shared" si="12"/>
        <v>0</v>
      </c>
      <c r="G101" s="412"/>
      <c r="H101" s="412"/>
      <c r="I101" s="412"/>
      <c r="J101" s="412"/>
      <c r="K101" s="412"/>
      <c r="L101" s="412"/>
      <c r="M101" s="412"/>
      <c r="N101" s="412"/>
      <c r="O101" s="412"/>
      <c r="P101" s="412"/>
      <c r="Q101" s="412"/>
      <c r="R101" s="413"/>
      <c r="S101" s="118"/>
    </row>
    <row r="102" spans="2:19" s="108" customFormat="1" ht="23.45" customHeight="1" thickBot="1">
      <c r="B102" s="1015"/>
      <c r="C102" s="128" t="s">
        <v>331</v>
      </c>
      <c r="D102" s="122">
        <f>'données éco.'!I153</f>
        <v>0</v>
      </c>
      <c r="E102" s="293">
        <f>D102-F102</f>
        <v>0</v>
      </c>
      <c r="F102" s="293">
        <f t="shared" si="12"/>
        <v>0</v>
      </c>
      <c r="G102" s="416"/>
      <c r="H102" s="416"/>
      <c r="I102" s="416"/>
      <c r="J102" s="416"/>
      <c r="K102" s="416"/>
      <c r="L102" s="416"/>
      <c r="M102" s="416"/>
      <c r="N102" s="416"/>
      <c r="O102" s="416"/>
      <c r="P102" s="416"/>
      <c r="Q102" s="416"/>
      <c r="R102" s="417"/>
      <c r="S102" s="118"/>
    </row>
    <row r="103" spans="2:19" s="108" customFormat="1" ht="15">
      <c r="D103" s="294"/>
      <c r="E103" s="294"/>
      <c r="F103" s="294"/>
    </row>
    <row r="104" spans="2:19" s="108" customFormat="1" ht="15.75" thickBot="1">
      <c r="D104" s="294"/>
      <c r="E104" s="294"/>
      <c r="F104" s="294"/>
    </row>
    <row r="105" spans="2:19"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19" s="108" customFormat="1" ht="15">
      <c r="D106" s="294"/>
      <c r="E106" s="294"/>
      <c r="F106" s="294"/>
      <c r="S106" s="118"/>
    </row>
    <row r="107" spans="2:19" s="108" customFormat="1" ht="15.75" thickBot="1">
      <c r="D107" s="294"/>
      <c r="E107" s="294"/>
      <c r="F107" s="294"/>
    </row>
    <row r="108" spans="2:19"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19" s="108" customFormat="1" ht="15.75" thickBot="1">
      <c r="B109" s="1015"/>
      <c r="C109" s="125" t="s">
        <v>466</v>
      </c>
      <c r="D109" s="293">
        <f>Annuités!O104</f>
        <v>0</v>
      </c>
      <c r="E109" s="293">
        <f>D109-F109</f>
        <v>0</v>
      </c>
      <c r="F109" s="293">
        <f t="shared" si="12"/>
        <v>0</v>
      </c>
      <c r="G109" s="620"/>
      <c r="H109" s="620"/>
      <c r="I109" s="620"/>
      <c r="J109" s="620"/>
      <c r="K109" s="620"/>
      <c r="L109" s="620"/>
      <c r="M109" s="620"/>
      <c r="N109" s="620"/>
      <c r="O109" s="620"/>
      <c r="P109" s="620"/>
      <c r="Q109" s="620"/>
      <c r="R109" s="621"/>
      <c r="S109" s="118"/>
    </row>
    <row r="110" spans="2:19" s="108" customFormat="1" ht="15.75">
      <c r="B110" s="1039" t="s">
        <v>332</v>
      </c>
      <c r="C110" s="1040"/>
      <c r="D110" s="127">
        <f>'données éco.'!I261</f>
        <v>0</v>
      </c>
      <c r="E110" s="127">
        <f>D110-F110</f>
        <v>0</v>
      </c>
      <c r="F110" s="127">
        <f t="shared" si="12"/>
        <v>0</v>
      </c>
      <c r="G110" s="412"/>
      <c r="H110" s="412"/>
      <c r="I110" s="412"/>
      <c r="J110" s="412"/>
      <c r="K110" s="412"/>
      <c r="L110" s="412"/>
      <c r="M110" s="412"/>
      <c r="N110" s="412"/>
      <c r="O110" s="412"/>
      <c r="P110" s="412"/>
      <c r="Q110" s="412"/>
      <c r="R110" s="413"/>
      <c r="S110" s="118"/>
    </row>
    <row r="111" spans="2:19" s="108" customFormat="1" ht="16.5" thickBot="1">
      <c r="B111" s="703" t="s">
        <v>487</v>
      </c>
      <c r="C111" s="704"/>
      <c r="D111" s="296">
        <f>'données éco.'!I250</f>
        <v>0</v>
      </c>
      <c r="E111" s="297">
        <f>D111-F111</f>
        <v>0</v>
      </c>
      <c r="F111" s="293">
        <f t="shared" si="12"/>
        <v>0</v>
      </c>
      <c r="G111" s="418"/>
      <c r="H111" s="418"/>
      <c r="I111" s="418"/>
      <c r="J111" s="418"/>
      <c r="K111" s="418"/>
      <c r="L111" s="418"/>
      <c r="M111" s="418"/>
      <c r="N111" s="418"/>
      <c r="O111" s="418"/>
      <c r="P111" s="418"/>
      <c r="Q111" s="418"/>
      <c r="R111" s="621"/>
      <c r="S111" s="118"/>
    </row>
    <row r="112" spans="2:19"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row>
    <row r="113" spans="2:21" s="108" customFormat="1" ht="15.75" thickBot="1">
      <c r="D113" s="294"/>
      <c r="E113" s="294"/>
      <c r="F113" s="294"/>
    </row>
    <row r="114" spans="2:21" s="136" customFormat="1" ht="26.45" customHeight="1" thickBot="1">
      <c r="B114" s="1007" t="s">
        <v>359</v>
      </c>
      <c r="C114" s="1008"/>
      <c r="D114" s="705">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row>
    <row r="115" spans="2:21" s="108" customFormat="1" ht="16.5" thickBot="1">
      <c r="B115" s="1035" t="s">
        <v>360</v>
      </c>
      <c r="C115" s="1036"/>
      <c r="D115" s="1036"/>
      <c r="E115" s="1036"/>
      <c r="F115" s="1037"/>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1" s="108" customFormat="1" ht="18.75" thickBot="1">
      <c r="B116" s="617" t="s">
        <v>464</v>
      </c>
      <c r="C116" s="689" t="s">
        <v>467</v>
      </c>
      <c r="D116" s="706">
        <f>'données TK'!E5</f>
        <v>2</v>
      </c>
      <c r="E116" s="130"/>
      <c r="F116" s="182">
        <f>SUM(G116:R116)</f>
        <v>0</v>
      </c>
      <c r="G116" s="139" t="str">
        <f>IF(AND($D$116&gt;=1,$C$116="Mensuel"),'BP - N+1'!R102+'BP - N+1'!R99+'BP - N+1'!R69-'BP - N+1'!R35,IF(AND($D$116=2,$C$116="Trimestriel"),'BP - N+1'!R102+'BP - N+1'!Q102+'BP - N+1'!P102+'BP - N+1'!R99+'BP - N+1'!Q99+'BP - N+1'!P99+'BP - N+1'!R69+'BP - N+1'!Q69+'BP - N+1'!P69-'BP - N+1'!R35-'BP - N+1'!Q35-'BP - N+1'!P35,IF(AND($D$116=5,$C$116="Trimestriel"),'BP - N+1'!R102+'BP - N+1'!Q102+'BP - N+1'!P102+'BP - N+1'!R99+'BP - N+1'!Q99+'BP - N+1'!P99+'BP - N+1'!R69+'BP - N+1'!Q69+'BP - N+1'!P69-'BP - N+1'!R35-'BP - N+1'!Q35-'BP - N+1'!P35,IF(AND($D$116=8,$C$116="Trimestriel"),'BP - N+1'!R102+'BP - N+1'!Q102+'BP - N+1'!P102+'BP - N+1'!R99+'BP - N+1'!Q99+'BP - N+1'!P99+'BP - N+1'!R69+'BP - N+1'!Q69+'BP - N+1'!P69-'BP - N+1'!R35-'BP - N+1'!Q35-'BP - N+1'!P35,IF(AND($D$116=11,$C$116="Trimestriel"),'BP - N+1'!R102+'BP - N+1'!Q102+'BP - N+1'!P102+'BP - N+1'!R99+'BP - N+1'!Q99+'BP - N+1'!P99+'BP - N+1'!R69+'BP - N+1'!Q69+'BP - N+1'!P69-'BP - N+1'!R35-'BP - N+1'!Q35-'BP - N+1'!P35,IF(AND($D$116=5,$C$116="Annuel"),'BP - N+1'!R102+'BP - N+1'!Q102+'BP - N+1'!P102+'BP - N+1'!O102+'BP - N+1'!N102+'BP - N+1'!M102+'BP - N+1'!L102+'BP - N+1'!K102+'BP - N+1'!J102+'BP - N+1'!I102+'BP - N+1'!H102+'BP - N+1'!G102+'BP - N+1'!R99+'BP - N+1'!Q99+'BP - N+1'!P99+'BP - N+1'!O99+'BP - N+1'!N99+'BP - N+1'!M99+'BP - N+1'!L99+'BP - N+1'!K99+'BP - N+1'!J99+'BP - N+1'!I99+'BP - N+1'!H99+'BP - N+1'!G99+'BP - N+1'!R69+'BP - N+1'!Q69+'BP - N+1'!P69+'BP - N+1'!O69+'BP - N+1'!N69+'BP - N+1'!M69+'BP - N+1'!L69+'BP - N+1'!K69+'BP - N+1'!J69+'BP - N+1'!I69+'BP - N+1'!H69+'BP - N+1'!G69-'BP - N+1'!R35-'BP - N+1'!Q35-'BP - N+1'!P35-'BP - N+1'!O35-'BP - N+1'!N35-'BP - N+1'!M35-'BP - N+1'!L35-'BP - N+1'!K35-'BP - N+1'!J35-'BP - N+1'!I35-'BP - N+1'!H35-'BP - N+1'!G35,""))))))</f>
        <v/>
      </c>
      <c r="H116" s="139" t="str">
        <f>IF(AND($D$116&gt;=1,$C$116="Mensuel"),G102+G99+G69-G35,IF(AND($D$116=1,$C$116="Trimestriel"),G102+G99+G69-G35+'BP - N+1'!R102+'BP - N+1'!Q102+'BP - N+1'!R99+'BP - N+1'!Q99+'BP - N+1'!R69+'BP - N+1'!Q69-'BP - N+1'!R35-'BP - N+1'!Q35,IF(AND($D$116=4,$C$116="Trimestriel"),G102+G99+G69-G35+'BP - N+1'!R102+'BP - N+1'!Q102+'BP - N+1'!R99+'BP - N+1'!Q99+'BP - N+1'!R69+'BP - N+1'!Q69-'BP - N+1'!R35-'BP - N+1'!Q35,IF(AND($D$116=7,$C$116="Trimestriel"),G102+G99+G69-G35+'BP - N+1'!R102+'BP - N+1'!Q102+'BP - N+1'!R99+'BP - N+1'!Q99+'BP - N+1'!R69+'BP - N+1'!Q69-'BP - N+1'!R35-'BP - N+1'!Q35,IF(AND($D$116=10,$C$116="Trimestriel"),G102+G99+G69-G35+'BP - N+1'!R102+'BP - N+1'!Q102+'BP - N+1'!R99+'BP - N+1'!Q99+'BP - N+1'!R69+'BP - N+1'!Q69-'BP - N+1'!R35-'BP - N+1'!Q35,IF(AND($D$116=4,$C$116="Annuel"),G102+G99+G69-G35+'BP - N+1'!R102+'BP - N+1'!Q102+'BP - N+1'!P102+'BP - N+1'!O102+'BP - N+1'!N102+'BP - N+1'!M102+'BP - N+1'!L102+'BP - N+1'!K102+'BP - N+1'!J102+'BP - N+1'!I102+'BP - N+1'!H102+'BP - N+1'!R99+'BP - N+1'!Q99+'BP - N+1'!P99+'BP - N+1'!O99+'BP - N+1'!N99+'BP - N+1'!M99+'BP - N+1'!L99+'BP - N+1'!K99+'BP - N+1'!J99+'BP - N+1'!I99+'BP - N+1'!H99+'BP - N+1'!R69+'BP - N+1'!Q69+'BP - N+1'!P69+'BP - N+1'!O69+'BP - N+1'!N69+'BP - N+1'!M69+'BP - N+1'!L69+'BP - N+1'!K69+'BP - N+1'!J69+'BP - N+1'!I69+'BP - N+1'!H69-'BP - N+1'!R35-'BP - N+1'!Q35-'BP - N+1'!P35-'BP - N+1'!O35-'BP - N+1'!N35-'BP - N+1'!M35-'BP - N+1'!L35-'BP - N+1'!K35-'BP - N+1'!J35-'BP - N+1'!I35-'BP - N+1'!H35,""))))))</f>
        <v/>
      </c>
      <c r="I116" s="139" t="str">
        <f>IF(AND($D$116&gt;=1,$C$116="Mensuel"),H102+H99+H69-H35,IF(AND($D$116=12,$C$116="Trimestriel"),H102+G102+H99+G99+H69+G69-H35-G35+'BP - N+1'!R102+'BP - N+1'!R99+'BP - N+1'!R69-'BP - N+1'!R35,IF(AND($D$116=3,$C$116="Trimestriel"),H102+G102+H99+G99+H69+G69-H35-G35+'BP - N+1'!R102+'BP - N+1'!R99+'BP - N+1'!R69-'BP - N+1'!R35,IF(AND($D$116=6,$C$116="Trimestriel"),H102+G102+H99+G99+H69+G69-H35-G35+'BP - N+1'!R102+'BP - N+1'!R99+'BP - N+1'!R69-'BP - N+1'!R35,IF(AND($D$116=9,$C$116="Trimestriel"),H102+G102+H99+G99+H69+G69-H35-G35+'BP - N+1'!R102+'BP - N+1'!R99+'BP - N+1'!R69-'BP - N+1'!R35,IF(AND($D$116=3,$C$116="Annuel"),H102+G102+H99+G99+H69+G69-H35-G35+'BP - N+1'!R102+'BP - N+1'!Q102+'BP - N+1'!P102+'BP - N+1'!O102+'BP - N+1'!N102+'BP - N+1'!M102+'BP - N+1'!L102+'BP - N+1'!K102+'BP - N+1'!J102+'BP - N+1'!I102+'BP - N+1'!R99+'BP - N+1'!Q99+'BP - N+1'!P99+'BP - N+1'!O99+'BP - N+1'!N99+'BP - N+1'!M99+'BP - N+1'!L99+'BP - N+1'!K99+'BP - N+1'!J99+'BP - N+1'!I99+'BP - N+1'!R69+'BP - N+1'!Q69+'BP - N+1'!P69+'BP - N+1'!O69+'BP - N+1'!N69+'BP - N+1'!M69+'BP - N+1'!L69+'BP - N+1'!K69+'BP - N+1'!J69+'BP - N+1'!I69-'BP - N+1'!R35-'BP - N+1'!Q35-'BP - N+1'!P35-'BP - N+1'!O35-'BP - N+1'!N35-'BP - N+1'!M35-'BP - N+1'!L35-'BP - N+1'!K35-'BP - N+1'!J35-'BP - N+1'!I35,""))))))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N+1'!R102+'BP - N+1'!Q102+'BP - N+1'!P102+'BP - N+1'!O102+'BP - N+1'!N102+'BP - N+1'!M102+'BP - N+1'!L102+'BP - N+1'!K102+'BP - N+1'!J102+'BP - N+1'!R99+'BP - N+1'!Q99+'BP - N+1'!P99+'BP - N+1'!O99+'BP - N+1'!N99+'BP - N+1'!M99+'BP - N+1'!L99+'BP - N+1'!K99+'BP - N+1'!J99+'BP - N+1'!R69+'BP - N+1'!Q69+'BP - N+1'!P69+'BP - N+1'!O69+'BP - N+1'!N69+'BP - N+1'!M69+'BP - N+1'!L69+'BP - N+1'!K69+'BP - N+1'!J69-'BP - N+1'!R35-'BP - N+1'!Q35-'BP - N+1'!P35-'BP - N+1'!O35-'BP - N+1'!N35-'BP - N+1'!M35-'BP - N+1'!L35-'BP - N+1'!K35-'BP - N+1'!J35,""))))))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N+1'!R102+'BP - N+1'!Q102+'BP - N+1'!P102+'BP - N+1'!O102+'BP - N+1'!N102+'BP - N+1'!M102+'BP - N+1'!L102+'BP - N+1'!K102+'BP - N+1'!R99+'BP - N+1'!Q99+'BP - N+1'!P99+'BP - N+1'!O99+'BP - N+1'!N99+'BP - N+1'!M99+'BP - N+1'!L99+'BP - N+1'!K99+'BP - N+1'!R69+'BP - N+1'!Q69+'BP - N+1'!P69+'BP - N+1'!O69+'BP - N+1'!N69+'BP - N+1'!M69+'BP - N+1'!L69+'BP - N+1'!K69-'BP - N+1'!R35-'BP - N+1'!Q35-'BP - N+1'!P35-'BP - N+1'!O35-'BP - N+1'!N35-'BP - N+1'!M35-'BP - N+1'!L35-'BP - N+1'!K35,""))))))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N+1'!R102+'BP - N+1'!Q102+'BP - N+1'!P102+'BP - N+1'!O102+'BP - N+1'!N102+'BP - N+1'!M102+'BP - N+1'!L102+'BP - N+1'!R99+'BP - N+1'!Q99+'BP - N+1'!P99+'BP - N+1'!O99+'BP - N+1'!N99+'BP - N+1'!M99+'BP - N+1'!L99+'BP - N+1'!R69+'BP - N+1'!Q69+'BP - N+1'!P69+'BP - N+1'!O69+'BP - N+1'!N69+'BP - N+1'!M69+'BP - N+1'!L69-'BP - N+1'!R35-'BP - N+1'!Q35-'BP - N+1'!P35-'BP - N+1'!O35-'BP - N+1'!N35-'BP - N+1'!M35-'BP - N+1'!L35,""))))))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N+1'!R102+'BP - N+1'!Q102+'BP - N+1'!P102+'BP - N+1'!O102+'BP - N+1'!N102+'BP - N+1'!M102+'BP - N+1'!R99+'BP - N+1'!Q99+'BP - N+1'!P99+'BP - N+1'!O99+'BP - N+1'!N99+'BP - N+1'!M99+'BP - N+1'!R69+'BP - N+1'!Q69+'BP - N+1'!P69+'BP - N+1'!O69+'BP - N+1'!N69+'BP - N+1'!M69-'BP - N+1'!R35-'BP - N+1'!Q35-'BP - N+1'!P35-'BP - N+1'!O35-'BP - N+1'!N35-'BP - N+1'!M35,""))))))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N+1'!R102+'BP - N+1'!Q102+'BP - N+1'!P102+'BP - N+1'!O102+'BP - N+1'!N102+'BP - N+1'!R99+'BP - N+1'!Q99+'BP - N+1'!P99+'BP - N+1'!O99+'BP - N+1'!N99+'BP - N+1'!R69+'BP - N+1'!Q69+'BP - N+1'!P69+'BP - N+1'!O69+'BP - N+1'!N69-'BP - N+1'!R35-'BP - N+1'!Q35-'BP - N+1'!P35-'BP - N+1'!O35-'BP - N+1'!N35,""))))))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N+1'!R102+'BP - N+1'!Q102+'BP - N+1'!P102+'BP - N+1'!O102+'BP - N+1'!R99+'BP - N+1'!Q99+'BP - N+1'!P99+'BP - N+1'!O99+'BP - N+1'!R69+'BP - N+1'!Q69+'BP - N+1'!P69+'BP - N+1'!O69-'BP - N+1'!R35-'BP - N+1'!Q35-'BP - N+1'!P35-'BP - N+1'!O35,""))))))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N+1'!R102+'BP - N+1'!Q102+'BP - N+1'!P102+'BP - N+1'!R99+'BP - N+1'!Q99+'BP - N+1'!P99+'BP - N+1'!R69+'BP - N+1'!Q69+'BP - N+1'!P69-'BP - N+1'!R35-'BP - N+1'!Q35-'BP - N+1'!P35,""))))))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N+1'!R102+'BP - N+1'!Q102+'BP - N+1'!R99+'BP - N+1'!Q99+'BP - N+1'!R69+'BP - N+1'!Q69-'BP - N+1'!R35-'BP - N+1'!Q35,""))))))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N+1'!R102+'BP - N+1'!R99+'BP - N+1'!R69-'BP - N+1'!R35,""))))))</f>
        <v/>
      </c>
      <c r="S116" s="118"/>
    </row>
    <row r="117" spans="2:21"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1" ht="15">
      <c r="S118" s="118"/>
      <c r="T118" s="108"/>
      <c r="U118" s="108"/>
    </row>
  </sheetData>
  <sheetProtection algorithmName="SHA-512" hashValue="SRpLapKhS/vMRkoVSz7/vJkKKHWWZ539FvReDTtj7dyzlH+EpH4yVmjP9S83KmTVWixL7xyN4Cd+AD+9oOj/xg==" saltValue="OcFo/lJI//aSzZ9jKnO+kw==" spinCount="100000" sheet="1" selectLockedCells="1"/>
  <mergeCells count="19">
    <mergeCell ref="B35:C35"/>
    <mergeCell ref="B2:R2"/>
    <mergeCell ref="F5:F6"/>
    <mergeCell ref="B6:C6"/>
    <mergeCell ref="B29:C29"/>
    <mergeCell ref="B34:D34"/>
    <mergeCell ref="E5:E6"/>
    <mergeCell ref="B36:C36"/>
    <mergeCell ref="B68:C68"/>
    <mergeCell ref="B69:C69"/>
    <mergeCell ref="B98:C98"/>
    <mergeCell ref="B99:C99"/>
    <mergeCell ref="B115:F115"/>
    <mergeCell ref="B117:F117"/>
    <mergeCell ref="B101:B102"/>
    <mergeCell ref="B105:C105"/>
    <mergeCell ref="B108:B109"/>
    <mergeCell ref="B110:C110"/>
    <mergeCell ref="B114:C114"/>
  </mergeCells>
  <dataValidations count="1">
    <dataValidation type="list" allowBlank="1" showInputMessage="1" showErrorMessage="1" sqref="C116" xr:uid="{AF80A2E7-2F0C-4634-8260-6A3110585670}">
      <formula1>"Annuel, Trimestriel, Mensuel"</formula1>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2"/>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408</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N'!D5+3)</f>
        <v>2031</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N+2'!R117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éco.'!X9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éco.'!X10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109"/>
      <c r="C9" s="116" t="str">
        <f>IF('données TK'!C30&lt;&gt;"",'données TK'!C30,'données TK'!B30)</f>
        <v>Panier en Livraison</v>
      </c>
      <c r="D9" s="291">
        <f>'données éco.'!X11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éco.'!X12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éco.'!X13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éco.'!X14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éco.'!X15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éco.'!X16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éco.'!X17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éco.'!X18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éco.'!X19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éco.'!X20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éco.'!X21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éco.'!X22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éco.'!X23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éco.'!X24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éco.'!X25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éco.'!X26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éco.'!X27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éco.'!X28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84" t="str">
        <f>IF('données TK'!C48&lt;&gt;"",'données TK'!C48,'données TK'!B48)</f>
        <v xml:space="preserve">Produit 21 - Autoconsommation </v>
      </c>
      <c r="D27" s="291">
        <f>'données éco.'!X29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84" t="str">
        <f>IF('données TK'!C49&lt;&gt;"",'données TK'!C49,'données TK'!B49)</f>
        <v xml:space="preserve">Produit 22 - cession interne (ex: céréale transfo pain) </v>
      </c>
      <c r="D28" s="291">
        <f>'données éco.'!X30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éco.'!X31</f>
        <v>88750</v>
      </c>
      <c r="E29" s="696">
        <f t="shared" si="1"/>
        <v>88750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éco.'!K246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Annuités!D78</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410"/>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éco.'!W31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éco.'!Y31+D30+D31+D32+D33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éco.'!W37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éco.'!W38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éco.'!W39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éco.'!W40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éco.'!W41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éco.'!W42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éco.'!W43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éco.'!W44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éco.'!W45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éco.'!W46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éco.'!W47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éco.'!W48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éco.'!W49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éco.'!W50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éco.'!W51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éco.'!W52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éco.'!W53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éco.'!W54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éco.'!W55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éco.'!W56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éco.'!W57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éco.'!W58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éco.'!W59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éco.'!W60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éco.'!W61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éco.'!W62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éco.'!W63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éco.'!W64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éco.'!W65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éco.'!W66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 t="shared" ref="G68:R68" si="9">SUM(G38:G67)</f>
        <v>0</v>
      </c>
      <c r="H68" s="112">
        <f t="shared" si="9"/>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éco.'!X67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éco.'!W68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éco.'!W69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éco.'!W70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éco.'!W71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éco.'!W72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éco.'!W73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éco.'!W74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éco.'!W75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éco.'!W76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éco.'!W77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éco.'!W78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éco.'!W79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éco.'!W80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éco.'!W81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éco.'!W82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éco.'!W83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éco.'!W84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éco.'!W85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éco.'!W86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éco.'!W87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éco.'!W88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éco.'!W89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éco.'!W90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éco.'!W91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éco.'!W92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éco.'!W93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éco.'!W94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éco.'!X95</f>
        <v>0</v>
      </c>
      <c r="E99" s="122">
        <f t="shared" si="10"/>
        <v>0</v>
      </c>
      <c r="F99" s="293">
        <f t="shared" ref="F99:F10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éco.'!H171</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éco.'!I171</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 t="shared" ref="G105:R105" si="13">SUM(G68+G69+G98+G99+G101+G102)</f>
        <v>0</v>
      </c>
      <c r="H105" s="130">
        <f t="shared" si="13"/>
        <v>0</v>
      </c>
      <c r="I105" s="130">
        <f t="shared" si="13"/>
        <v>0</v>
      </c>
      <c r="J105" s="130">
        <f t="shared" si="13"/>
        <v>0</v>
      </c>
      <c r="K105" s="130">
        <f t="shared" si="13"/>
        <v>0</v>
      </c>
      <c r="L105" s="130">
        <f t="shared" si="13"/>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293">
        <f>Annuités!R104</f>
        <v>0</v>
      </c>
      <c r="E109" s="293">
        <f>D109-F109</f>
        <v>0</v>
      </c>
      <c r="F109" s="293">
        <f t="shared" ref="F109:F112" si="14">SUM(G109:R109)</f>
        <v>0</v>
      </c>
      <c r="G109" s="620"/>
      <c r="H109" s="620"/>
      <c r="I109" s="620"/>
      <c r="J109" s="620"/>
      <c r="K109" s="620"/>
      <c r="L109" s="620"/>
      <c r="M109" s="620"/>
      <c r="N109" s="620"/>
      <c r="O109" s="620"/>
      <c r="P109" s="620"/>
      <c r="Q109" s="620"/>
      <c r="R109" s="621"/>
      <c r="S109" s="118"/>
    </row>
    <row r="110" spans="2:23" s="108" customFormat="1" ht="15.75">
      <c r="B110" s="1039" t="s">
        <v>332</v>
      </c>
      <c r="C110" s="1040"/>
      <c r="D110" s="127">
        <f>'données éco.'!K261</f>
        <v>0</v>
      </c>
      <c r="E110" s="127">
        <f>D110-F110</f>
        <v>0</v>
      </c>
      <c r="F110" s="127">
        <f t="shared" si="14"/>
        <v>0</v>
      </c>
      <c r="G110" s="412"/>
      <c r="H110" s="412"/>
      <c r="I110" s="412"/>
      <c r="J110" s="412"/>
      <c r="K110" s="412"/>
      <c r="L110" s="412"/>
      <c r="M110" s="412"/>
      <c r="N110" s="412"/>
      <c r="O110" s="412"/>
      <c r="P110" s="412"/>
      <c r="Q110" s="412"/>
      <c r="R110" s="413"/>
      <c r="S110" s="118"/>
    </row>
    <row r="111" spans="2:23" s="108" customFormat="1" ht="16.5" thickBot="1">
      <c r="B111" s="703" t="s">
        <v>487</v>
      </c>
      <c r="C111" s="704"/>
      <c r="D111" s="296">
        <f>'données éco.'!K250</f>
        <v>0</v>
      </c>
      <c r="E111" s="297">
        <f>D111-F111</f>
        <v>0</v>
      </c>
      <c r="F111" s="293">
        <f t="shared" si="14"/>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4"/>
        <v>0</v>
      </c>
      <c r="G112" s="134">
        <f>SUM(G108:G110)-G111</f>
        <v>0</v>
      </c>
      <c r="H112" s="134">
        <f t="shared" ref="H112:R112" si="15">SUM(H108:H110)-H111</f>
        <v>0</v>
      </c>
      <c r="I112" s="134">
        <f t="shared" si="15"/>
        <v>0</v>
      </c>
      <c r="J112" s="134">
        <f t="shared" si="15"/>
        <v>0</v>
      </c>
      <c r="K112" s="134">
        <f t="shared" si="15"/>
        <v>0</v>
      </c>
      <c r="L112" s="134">
        <f t="shared" si="15"/>
        <v>0</v>
      </c>
      <c r="M112" s="134">
        <f t="shared" si="15"/>
        <v>0</v>
      </c>
      <c r="N112" s="134">
        <f t="shared" si="15"/>
        <v>0</v>
      </c>
      <c r="O112" s="134">
        <f t="shared" si="15"/>
        <v>0</v>
      </c>
      <c r="P112" s="134">
        <f t="shared" si="15"/>
        <v>0</v>
      </c>
      <c r="Q112" s="134">
        <f t="shared" si="15"/>
        <v>0</v>
      </c>
      <c r="R112" s="135">
        <f t="shared" si="15"/>
        <v>0</v>
      </c>
      <c r="S112" s="118"/>
      <c r="W112" s="619"/>
    </row>
    <row r="113" spans="2:23" s="108" customFormat="1" ht="16.5" thickBot="1">
      <c r="D113" s="294"/>
      <c r="E113" s="294"/>
      <c r="F113" s="294"/>
      <c r="W113" s="619"/>
    </row>
    <row r="114" spans="2:23" s="136" customFormat="1" ht="26.45" customHeight="1" thickBot="1">
      <c r="B114" s="1007" t="s">
        <v>359</v>
      </c>
      <c r="C114" s="1008"/>
      <c r="D114" s="705">
        <f>D112+D105</f>
        <v>0</v>
      </c>
      <c r="E114" s="130">
        <f>D114-F114</f>
        <v>0</v>
      </c>
      <c r="F114" s="131">
        <f>SUM(G114:R114)</f>
        <v>0</v>
      </c>
      <c r="G114" s="140">
        <f>G105+G112</f>
        <v>0</v>
      </c>
      <c r="H114" s="140">
        <f t="shared" ref="H114:R114" si="16">H105+H112</f>
        <v>0</v>
      </c>
      <c r="I114" s="140">
        <f t="shared" si="16"/>
        <v>0</v>
      </c>
      <c r="J114" s="140">
        <f t="shared" si="16"/>
        <v>0</v>
      </c>
      <c r="K114" s="140">
        <f t="shared" si="16"/>
        <v>0</v>
      </c>
      <c r="L114" s="140">
        <f t="shared" si="16"/>
        <v>0</v>
      </c>
      <c r="M114" s="140">
        <f t="shared" si="16"/>
        <v>0</v>
      </c>
      <c r="N114" s="140">
        <f t="shared" si="16"/>
        <v>0</v>
      </c>
      <c r="O114" s="140">
        <f t="shared" si="16"/>
        <v>0</v>
      </c>
      <c r="P114" s="140">
        <f t="shared" si="16"/>
        <v>0</v>
      </c>
      <c r="Q114" s="140">
        <f t="shared" si="16"/>
        <v>0</v>
      </c>
      <c r="R114" s="175">
        <f t="shared" si="16"/>
        <v>0</v>
      </c>
      <c r="S114" s="137"/>
      <c r="W114" s="618"/>
    </row>
    <row r="115" spans="2:23" s="108" customFormat="1" ht="16.5" thickBot="1">
      <c r="B115" s="1005" t="s">
        <v>360</v>
      </c>
      <c r="C115" s="1006"/>
      <c r="D115" s="1006"/>
      <c r="E115" s="1006"/>
      <c r="F115" s="1038"/>
      <c r="G115" s="139">
        <f t="shared" ref="G115:R115" si="17">G36-G114</f>
        <v>0</v>
      </c>
      <c r="H115" s="139">
        <f t="shared" si="17"/>
        <v>0</v>
      </c>
      <c r="I115" s="139">
        <f t="shared" si="17"/>
        <v>0</v>
      </c>
      <c r="J115" s="139">
        <f t="shared" si="17"/>
        <v>0</v>
      </c>
      <c r="K115" s="139">
        <f t="shared" si="17"/>
        <v>0</v>
      </c>
      <c r="L115" s="139">
        <f t="shared" si="17"/>
        <v>0</v>
      </c>
      <c r="M115" s="139">
        <f t="shared" si="17"/>
        <v>0</v>
      </c>
      <c r="N115" s="139">
        <f t="shared" si="17"/>
        <v>0</v>
      </c>
      <c r="O115" s="139">
        <f t="shared" si="17"/>
        <v>0</v>
      </c>
      <c r="P115" s="139">
        <f t="shared" si="17"/>
        <v>0</v>
      </c>
      <c r="Q115" s="139">
        <f t="shared" si="17"/>
        <v>0</v>
      </c>
      <c r="R115" s="176">
        <f t="shared" si="17"/>
        <v>0</v>
      </c>
      <c r="S115" s="118"/>
    </row>
    <row r="116" spans="2:23" s="108" customFormat="1" ht="18.75" thickBot="1">
      <c r="B116" s="617" t="s">
        <v>464</v>
      </c>
      <c r="C116" s="689" t="s">
        <v>467</v>
      </c>
      <c r="D116" s="706">
        <f>'données TK'!E5</f>
        <v>2</v>
      </c>
      <c r="E116" s="130"/>
      <c r="F116" s="182">
        <f>SUM(G116:R116)</f>
        <v>0</v>
      </c>
      <c r="G116" s="139" t="str">
        <f>IF(AND($D$116&gt;=1,$C$116="Mensuel"),'BP - N+2'!R102+'BP - N+2'!R99+'BP - N+2'!R69-'BP - N+2'!R35,IF(AND($D$116=2,$C$116="Trimestriel"),'BP - N+2'!R102+'BP - N+2'!Q102+'BP - N+2'!P102+'BP - N+2'!R99+'BP - N+2'!Q99+'BP - N+2'!P99+'BP - N+2'!R69+'BP - N+2'!Q69+'BP - N+2'!P69-'BP - N+2'!R35-'BP - N+2'!Q35-'BP - N+2'!P35,IF(AND($D$116=5,$C$116="Trimestriel"),'BP - N+2'!R102+'BP - N+2'!Q102+'BP - N+2'!P102+'BP - N+2'!R99+'BP - N+2'!Q99+'BP - N+2'!P99+'BP - N+2'!R69+'BP - N+2'!Q69+'BP - N+2'!P69-'BP - N+2'!R35-'BP - N+2'!Q35-'BP - N+2'!P35,IF(AND($D$116=8,$C$116="Trimestriel"),'BP - N+2'!R102+'BP - N+2'!Q102+'BP - N+2'!P102+'BP - N+2'!R99+'BP - N+2'!Q99+'BP - N+2'!P99+'BP - N+2'!R69+'BP - N+2'!Q69+'BP - N+2'!P69-'BP - N+2'!R35-'BP - N+2'!Q35-'BP - N+2'!P35,IF(AND($D$116=11,$C$116="Trimestriel"),'BP - N+2'!R102+'BP - N+2'!Q102+'BP - N+2'!P102+'BP - N+2'!R99+'BP - N+2'!Q99+'BP - N+2'!P99+'BP - N+2'!R69+'BP - N+2'!Q69+'BP - N+2'!P69-'BP - N+2'!R35-'BP - N+2'!Q35-'BP - N+2'!P35,IF(AND($D$116=5,$C$116="Annuel"),'BP - N+2'!R102+'BP - N+2'!Q102+'BP - N+2'!P102+'BP - N+2'!O102+'BP - N+2'!N102+'BP - N+2'!M102+'BP - N+2'!L102+'BP - N+2'!K102+'BP - N+2'!J102+'BP - N+2'!I102+'BP - N+2'!H102+'BP - N+2'!G102+'BP - N+2'!R99+'BP - N+2'!Q99+'BP - N+2'!P99+'BP - N+2'!O99+'BP - N+2'!N99+'BP - N+2'!M99+'BP - N+2'!L99+'BP - N+2'!K99+'BP - N+2'!J99+'BP - N+2'!I99+'BP - N+2'!H99+'BP - N+2'!G99+'BP - N+2'!R69+'BP - N+2'!Q69+'BP - N+2'!P69+'BP - N+2'!O69+'BP - N+2'!N69+'BP - N+2'!M69+'BP - N+2'!L69+'BP - N+2'!K69+'BP - N+2'!J69+'BP - N+2'!I69+'BP - N+2'!H69+'BP - N+2'!G69-'BP - N+2'!R35-'BP - N+2'!Q35-'BP - N+2'!P35-'BP - N+2'!O35-'BP - N+2'!N35-'BP - N+2'!M35-'BP - N+2'!L35-'BP - N+2'!K35-'BP - N+2'!J35-'BP - N+2'!I35-'BP - N+2'!H35-'BP - N+2'!G35,""))))))</f>
        <v/>
      </c>
      <c r="H116" s="139" t="str">
        <f>IF(AND($D$116&gt;=1,$C$116="Mensuel"),G102+G99+G69-G35,IF(AND($D$116=1,$C$116="Trimestriel"),G102+G99+G69-G35+'BP - N+2'!R102+'BP - N+2'!Q102+'BP - N+2'!R99+'BP - N+2'!Q99+'BP - N+2'!R69+'BP - N+2'!Q69-'BP - N+2'!R35-'BP - N+2'!Q35,IF(AND($D$116=4,$C$116="Trimestriel"),G102+G99+G69-G35+'BP - N+2'!R102+'BP - N+2'!Q102+'BP - N+2'!R99+'BP - N+2'!Q99+'BP - N+2'!R69+'BP - N+2'!Q69-'BP - N+2'!R35-'BP - N+2'!Q35,IF(AND($D$116=7,$C$116="Trimestriel"),G102+G99+G69-G35+'BP - N+2'!R102+'BP - N+2'!Q102+'BP - N+2'!R99+'BP - N+2'!Q99+'BP - N+2'!R69+'BP - N+2'!Q69-'BP - N+2'!R35-'BP - N+2'!Q35,IF(AND($D$116=10,$C$116="Trimestriel"),G102+G99+G69-G35+'BP - N+2'!R102+'BP - N+2'!Q102+'BP - N+2'!R99+'BP - N+2'!Q99+'BP - N+2'!R69+'BP - N+2'!Q69-'BP - N+2'!R35-'BP - N+2'!Q35,IF(AND($D$116=4,$C$116="Annuel"),G102+G99+G69-G35+'BP - N+2'!R102+'BP - N+2'!Q102+'BP - N+2'!P102+'BP - N+2'!O102+'BP - N+2'!N102+'BP - N+2'!M102+'BP - N+2'!L102+'BP - N+2'!K102+'BP - N+2'!J102+'BP - N+2'!I102+'BP - N+2'!H102+'BP - N+2'!R99+'BP - N+2'!Q99+'BP - N+2'!P99+'BP - N+2'!O99+'BP - N+2'!N99+'BP - N+2'!M99+'BP - N+2'!L99+'BP - N+2'!K99+'BP - N+2'!J99+'BP - N+2'!I99+'BP - N+2'!H99+'BP - N+2'!R69+'BP - N+2'!Q69+'BP - N+2'!P69+'BP - N+2'!O69+'BP - N+2'!N69+'BP - N+2'!M69+'BP - N+2'!L69+'BP - N+2'!K69+'BP - N+2'!J69+'BP - N+2'!I69+'BP - N+2'!H69-'BP - N+2'!R35-'BP - N+2'!Q35-'BP - N+2'!P35-'BP - N+2'!O35-'BP - N+2'!N35-'BP - N+2'!M35-'BP - N+2'!L35-'BP - N+2'!K35-'BP - N+2'!J35-'BP - N+2'!I35-'BP - N+2'!H35,""))))))</f>
        <v/>
      </c>
      <c r="I116" s="139" t="str">
        <f>IF(AND($D$116&gt;=1,$C$116="Mensuel"),H102+H99+H69-H35,IF(AND($D$116=12,$C$116="Trimestriel"),H102+G102+H99+G99+H69+G69-H35-G35+'BP - N+2'!R102+'BP - N+2'!R99+'BP - N+2'!R69-'BP - N+2'!R35,IF(AND($D$116=3,$C$116="Trimestriel"),H102+G102+H99+G99+H69+G69-H35-G35+'BP - N+2'!R102+'BP - N+2'!R99+'BP - N+2'!R69-'BP - N+2'!R35,IF(AND($D$116=6,$C$116="Trimestriel"),H102+G102+H99+G99+H69+G69-H35-G35+'BP - N+2'!R102+'BP - N+2'!R99+'BP - N+2'!R69-'BP - N+2'!R35,IF(AND($D$116=9,$C$116="Trimestriel"),H102+G102+H99+G99+H69+G69-H35-G35+'BP - N+2'!R102+'BP - N+2'!R99+'BP - N+2'!R69-'BP - N+2'!R35,IF(AND($D$116=3,$C$116="Annuel"),H102+G102+H99+G99+H69+G69-H35-G35+'BP - N+2'!R102+'BP - N+2'!Q102+'BP - N+2'!P102+'BP - N+2'!O102+'BP - N+2'!N102+'BP - N+2'!M102+'BP - N+2'!L102+'BP - N+2'!K102+'BP - N+2'!J102+'BP - N+2'!I102+'BP - N+2'!R99+'BP - N+2'!Q99+'BP - N+2'!P99+'BP - N+2'!O99+'BP - N+2'!N99+'BP - N+2'!M99+'BP - N+2'!L99+'BP - N+2'!K99+'BP - N+2'!J99+'BP - N+2'!I99+'BP - N+2'!R69+'BP - N+2'!Q69+'BP - N+2'!P69+'BP - N+2'!O69+'BP - N+2'!N69+'BP - N+2'!M69+'BP - N+2'!L69+'BP - N+2'!K69+'BP - N+2'!J69+'BP - N+2'!I69-'BP - N+2'!R35-'BP - N+2'!Q35-'BP - N+2'!P35-'BP - N+2'!O35-'BP - N+2'!N35-'BP - N+2'!M35-'BP - N+2'!L35-'BP - N+2'!K35-'BP - N+2'!J35-'BP - N+2'!I35,""))))))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N+2'!R102+'BP - N+2'!Q102+'BP - N+2'!P102+'BP - N+2'!O102+'BP - N+2'!N102+'BP - N+2'!M102+'BP - N+2'!L102+'BP - N+2'!K102+'BP - N+2'!J102+'BP - N+2'!R99+'BP - N+2'!Q99+'BP - N+2'!P99+'BP - N+2'!O99+'BP - N+2'!N99+'BP - N+2'!M99+'BP - N+2'!L99+'BP - N+2'!K99+'BP - N+2'!J99+'BP - N+2'!R69+'BP - N+2'!Q69+'BP - N+2'!P69+'BP - N+2'!O69+'BP - N+2'!N69+'BP - N+2'!M69+'BP - N+2'!L69+'BP - N+2'!K69+'BP - N+2'!J69-'BP - N+2'!R35-'BP - N+2'!Q35-'BP - N+2'!P35-'BP - N+2'!O35-'BP - N+2'!N35-'BP - N+2'!M35-'BP - N+2'!L35-'BP - N+2'!K35-'BP - N+2'!J35,""))))))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N+2'!R102+'BP - N+2'!Q102+'BP - N+2'!P102+'BP - N+2'!O102+'BP - N+2'!N102+'BP - N+2'!M102+'BP - N+2'!L102+'BP - N+2'!K102+'BP - N+2'!R99+'BP - N+2'!Q99+'BP - N+2'!P99+'BP - N+2'!O99+'BP - N+2'!N99+'BP - N+2'!M99+'BP - N+2'!L99+'BP - N+2'!K99+'BP - N+2'!R69+'BP - N+2'!Q69+'BP - N+2'!P69+'BP - N+2'!O69+'BP - N+2'!N69+'BP - N+2'!M69+'BP - N+2'!L69+'BP - N+2'!K69-'BP - N+2'!R35-'BP - N+2'!Q35-'BP - N+2'!P35-'BP - N+2'!O35-'BP - N+2'!N35-'BP - N+2'!M35-'BP - N+2'!L35-'BP - N+2'!K35,""))))))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N+2'!R102+'BP - N+2'!Q102+'BP - N+2'!P102+'BP - N+2'!O102+'BP - N+2'!N102+'BP - N+2'!M102+'BP - N+2'!L102+'BP - N+2'!R99+'BP - N+2'!Q99+'BP - N+2'!P99+'BP - N+2'!O99+'BP - N+2'!N99+'BP - N+2'!M99+'BP - N+2'!L99+'BP - N+2'!R69+'BP - N+2'!Q69+'BP - N+2'!P69+'BP - N+2'!O69+'BP - N+2'!N69+'BP - N+2'!M69+'BP - N+2'!L69-'BP - N+2'!R35-'BP - N+2'!Q35-'BP - N+2'!P35-'BP - N+2'!O35-'BP - N+2'!N35-'BP - N+2'!M35-'BP - N+2'!L35,""))))))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N+2'!R102+'BP - N+2'!Q102+'BP - N+2'!P102+'BP - N+2'!O102+'BP - N+2'!N102+'BP - N+2'!M102+'BP - N+2'!R99+'BP - N+2'!Q99+'BP - N+2'!P99+'BP - N+2'!O99+'BP - N+2'!N99+'BP - N+2'!M99+'BP - N+2'!R69+'BP - N+2'!Q69+'BP - N+2'!P69+'BP - N+2'!O69+'BP - N+2'!N69+'BP - N+2'!M69-'BP - N+2'!R35-'BP - N+2'!Q35-'BP - N+2'!P35-'BP - N+2'!O35-'BP - N+2'!N35-'BP - N+2'!M35,""))))))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N+2'!R102+'BP - N+2'!Q102+'BP - N+2'!P102+'BP - N+2'!O102+'BP - N+2'!N102+'BP - N+2'!R99+'BP - N+2'!Q99+'BP - N+2'!P99+'BP - N+2'!O99+'BP - N+2'!N99+'BP - N+2'!R69+'BP - N+2'!Q69+'BP - N+2'!P69+'BP - N+2'!O69+'BP - N+2'!N69-'BP - N+2'!R35-'BP - N+2'!Q35-'BP - N+2'!P35-'BP - N+2'!O35-'BP - N+2'!N35,""))))))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N+2'!R102+'BP - N+2'!Q102+'BP - N+2'!P102+'BP - N+2'!O102+'BP - N+2'!R99+'BP - N+2'!Q99+'BP - N+2'!P99+'BP - N+2'!O99+'BP - N+2'!R69+'BP - N+2'!Q69+'BP - N+2'!P69+'BP - N+2'!O69-'BP - N+2'!R35-'BP - N+2'!Q35-'BP - N+2'!P35-'BP - N+2'!O35,""))))))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N+2'!R102+'BP - N+2'!Q102+'BP - N+2'!P102+'BP - N+2'!R99+'BP - N+2'!Q99+'BP - N+2'!P99+'BP - N+2'!R69+'BP - N+2'!Q69+'BP - N+2'!P69-'BP - N+2'!R35-'BP - N+2'!Q35-'BP - N+2'!P35,""))))))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N+2'!R102+'BP - N+2'!Q102+'BP - N+2'!R99+'BP - N+2'!Q99+'BP - N+2'!R69+'BP - N+2'!Q69-'BP - N+2'!R35-'BP - N+2'!Q35,""))))))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N+2'!R102+'BP - N+2'!R99+'BP - N+2'!R69-'BP - N+2'!R35,""))))))</f>
        <v/>
      </c>
      <c r="S116" s="118"/>
    </row>
    <row r="117" spans="2:23" s="108" customFormat="1" ht="16.5" thickBot="1">
      <c r="B117" s="1005" t="s">
        <v>488</v>
      </c>
      <c r="C117" s="1006"/>
      <c r="D117" s="1006"/>
      <c r="E117" s="1006"/>
      <c r="F117" s="1038"/>
      <c r="G117" s="141">
        <f>IF(G116="",G6+G115,G6+G115+G116)</f>
        <v>0</v>
      </c>
      <c r="H117" s="141">
        <f t="shared" ref="H117:R117" si="18">IF(H116="",H6+H115,H6+H115+H116)</f>
        <v>0</v>
      </c>
      <c r="I117" s="141">
        <f t="shared" si="18"/>
        <v>0</v>
      </c>
      <c r="J117" s="141">
        <f t="shared" si="18"/>
        <v>0</v>
      </c>
      <c r="K117" s="141">
        <f t="shared" si="18"/>
        <v>0</v>
      </c>
      <c r="L117" s="141">
        <f t="shared" si="18"/>
        <v>0</v>
      </c>
      <c r="M117" s="141">
        <f t="shared" si="18"/>
        <v>0</v>
      </c>
      <c r="N117" s="141">
        <f t="shared" si="18"/>
        <v>0</v>
      </c>
      <c r="O117" s="141">
        <f t="shared" si="18"/>
        <v>0</v>
      </c>
      <c r="P117" s="141">
        <f t="shared" si="18"/>
        <v>0</v>
      </c>
      <c r="Q117" s="141">
        <f t="shared" si="18"/>
        <v>0</v>
      </c>
      <c r="R117" s="141">
        <f t="shared" si="18"/>
        <v>0</v>
      </c>
      <c r="S117" s="118"/>
    </row>
    <row r="118" spans="2:23" ht="15">
      <c r="S118" s="118"/>
      <c r="T118" s="108"/>
      <c r="U118" s="108"/>
      <c r="V118" s="108"/>
    </row>
  </sheetData>
  <sheetProtection algorithmName="SHA-512" hashValue="xAGgy9IVGKuG8HdxyQWopk+FpeZ12P0eojXyuGLQMqCNbVLp0KwLXbcP7jE3VsZK2W9ExCg0Bwpe88XNLck+uA==" saltValue="HWwpfpG7W51U0z0ynN/USg==" spinCount="100000" sheet="1" selectLockedCells="1"/>
  <mergeCells count="19">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 ref="B2:R2"/>
    <mergeCell ref="F5:F6"/>
    <mergeCell ref="B6:C6"/>
    <mergeCell ref="B29:C29"/>
    <mergeCell ref="B34:D34"/>
    <mergeCell ref="E5:E6"/>
  </mergeCells>
  <dataValidations disablePrompts="1" count="1">
    <dataValidation type="list" allowBlank="1" showInputMessage="1" showErrorMessage="1" sqref="C116" xr:uid="{B8664E0B-9045-4604-AE0D-99893E8DBA88}">
      <formula1>"Annuel, Trimestriel, Mensuel"</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3"/>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409</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178">
        <f>IF('BP - N'!D5="","",'BP - N'!D5+4)</f>
        <v>2032</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N+3'!R117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éco.'!AC9</f>
        <v>20500</v>
      </c>
      <c r="E7" s="291">
        <f>D7-F7</f>
        <v>20500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éco.'!AC10</f>
        <v>30750</v>
      </c>
      <c r="E8" s="291">
        <f t="shared" ref="E8:E33" si="1">D8-F8</f>
        <v>30750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éco.'!AC11</f>
        <v>37500</v>
      </c>
      <c r="E9" s="291">
        <f t="shared" si="1"/>
        <v>37500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éco.'!AC12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éco.'!AC13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éco.'!AC14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éco.'!AC15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éco.'!AC16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éco.'!AC17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éco.'!AC18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éco.'!AC19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éco.'!AC20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éco.'!AC21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éco.'!AC22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éco.'!AC23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éco.'!AC24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éco.'!AC25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éco.'!AC26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éco.'!AC27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éco.'!AC28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éco.'!AC29</f>
        <v>0</v>
      </c>
      <c r="E27" s="291">
        <f t="shared" si="1"/>
        <v>0</v>
      </c>
      <c r="F27" s="291">
        <f t="shared" si="2"/>
        <v>0</v>
      </c>
      <c r="G27" s="410"/>
      <c r="H27" s="410"/>
      <c r="I27" s="410"/>
      <c r="J27" s="410"/>
      <c r="K27" s="410"/>
      <c r="L27" s="410"/>
      <c r="M27" s="410"/>
      <c r="N27" s="410"/>
      <c r="O27" s="410"/>
      <c r="P27" s="410"/>
      <c r="Q27" s="410"/>
      <c r="R27" s="411"/>
    </row>
    <row r="28" spans="2:18" s="108" customFormat="1" ht="15">
      <c r="B28" s="421"/>
      <c r="C28" s="184" t="str">
        <f>IF('données TK'!C49&lt;&gt;"",'données TK'!C49,'données TK'!B49)</f>
        <v xml:space="preserve">Produit 22 - cession interne (ex: céréale transfo pain) </v>
      </c>
      <c r="D28" s="291">
        <f>'données éco.'!AC30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éco.'!AC31</f>
        <v>88750</v>
      </c>
      <c r="E29" s="696">
        <f t="shared" si="1"/>
        <v>88750</v>
      </c>
      <c r="F29" s="696">
        <f t="shared" si="2"/>
        <v>0</v>
      </c>
      <c r="G29" s="112">
        <f t="shared" ref="G29:R29" si="3">SUM(G7:G28)</f>
        <v>0</v>
      </c>
      <c r="H29" s="112">
        <f t="shared" si="3"/>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éco.'!M246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Annuités!D86</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éco.'!AB31</f>
        <v>4881.25</v>
      </c>
      <c r="E35" s="291">
        <f t="shared" ref="E35:E36" si="5">D35-F35</f>
        <v>4881.25</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éco.'!AD31+D30+D31+D32+D33</f>
        <v>93631.25</v>
      </c>
      <c r="E36" s="698">
        <f t="shared" si="5"/>
        <v>93631.25</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éco.'!AB37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éco.'!AB38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éco.'!AB39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éco.'!AB40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éco.'!AB41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éco.'!AB42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éco.'!AB43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éco.'!AB44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éco.'!AB45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éco.'!AB46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éco.'!AB47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éco.'!AB48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éco.'!AB49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éco.'!AB50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éco.'!AB51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éco.'!AB52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éco.'!AB53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éco.'!AB54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éco.'!AB55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éco.'!AB56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éco.'!AB57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éco.'!AB58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éco.'!AB59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éco.'!AB60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éco.'!AB61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éco.'!AB62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éco.'!AB63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éco.'!AB64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éco.'!AB65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éco.'!AB66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éco.'!AC67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éco.'!AB68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éco.'!AB69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éco.'!AB70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éco.'!AB71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éco.'!AB72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éco.'!AB73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éco.'!AB74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éco.'!AB75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éco.'!AB76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éco.'!AB77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éco.'!AB78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éco.'!AB79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éco.'!AB80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éco.'!AB81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éco.'!AB82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éco.'!AB83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éco.'!AB84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éco.'!AB85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éco.'!AB86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éco.'!AB87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éco.'!AB88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éco.'!AB89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éco.'!AB90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éco.'!AB91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éco.'!AB92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éco.'!AB93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éco.'!AB94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éco.'!AC95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éco.'!H189</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éco.'!I189</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412"/>
      <c r="H108" s="412"/>
      <c r="I108" s="412"/>
      <c r="J108" s="412"/>
      <c r="K108" s="412"/>
      <c r="L108" s="412"/>
      <c r="M108" s="412"/>
      <c r="N108" s="412"/>
      <c r="O108" s="412"/>
      <c r="P108" s="412"/>
      <c r="Q108" s="412"/>
      <c r="R108" s="413"/>
      <c r="S108" s="118"/>
    </row>
    <row r="109" spans="2:23" s="108" customFormat="1" ht="15.75" thickBot="1">
      <c r="B109" s="1015"/>
      <c r="C109" s="125" t="s">
        <v>466</v>
      </c>
      <c r="D109" s="122">
        <f>Annuités!U104</f>
        <v>0</v>
      </c>
      <c r="E109" s="293">
        <f>D109-F109</f>
        <v>0</v>
      </c>
      <c r="F109" s="293">
        <f t="shared" si="12"/>
        <v>0</v>
      </c>
      <c r="G109" s="620"/>
      <c r="H109" s="620"/>
      <c r="I109" s="620"/>
      <c r="J109" s="620"/>
      <c r="K109" s="620"/>
      <c r="L109" s="620"/>
      <c r="M109" s="620"/>
      <c r="N109" s="620"/>
      <c r="O109" s="620"/>
      <c r="P109" s="620"/>
      <c r="Q109" s="620"/>
      <c r="R109" s="621"/>
      <c r="S109" s="118"/>
    </row>
    <row r="110" spans="2:23" s="108" customFormat="1" ht="15.75">
      <c r="B110" s="1039" t="s">
        <v>332</v>
      </c>
      <c r="C110" s="1040"/>
      <c r="D110" s="694">
        <f>'données éco.'!M261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éco.'!M250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489</v>
      </c>
      <c r="D116" s="706">
        <f>'données TK'!E5</f>
        <v>2</v>
      </c>
      <c r="E116" s="130"/>
      <c r="F116" s="182">
        <f>SUM(G116:R116)</f>
        <v>0</v>
      </c>
      <c r="G116" s="139">
        <f>IF(AND($D$116&gt;=1,$C$116="Mensuel"),'BP - N+3'!R102+'BP - N+3'!R99+'BP - N+3'!R69-'BP - N+3'!R35,IF(AND($D$116=2,$C$116="Trimestriel"),'BP - N+3'!R102+'BP - N+3'!Q102+'BP - N+3'!P102+'BP - N+3'!R99+'BP - N+3'!Q99+'BP - N+3'!P99+'BP - N+3'!R69+'BP - N+3'!Q69+'BP - N+3'!P69-'BP - N+3'!R35-'BP - N+3'!Q35-'BP - N+3'!P35,IF(AND($D$116=5,$C$116="Trimestriel"),'BP - N+3'!R102+'BP - N+3'!Q102+'BP - N+3'!P102+'BP - N+3'!R99+'BP - N+3'!Q99+'BP - N+3'!P99+'BP - N+3'!R69+'BP - N+3'!Q69+'BP - N+3'!P69-'BP - N+3'!R35-'BP - N+3'!Q35-'BP - N+3'!P35,IF(AND($D$116=8,$C$116="Trimestriel"),'BP - N+3'!R102+'BP - N+3'!Q102+'BP - N+3'!P102+'BP - N+3'!R99+'BP - N+3'!Q99+'BP - N+3'!P99+'BP - N+3'!R69+'BP - N+3'!Q69+'BP - N+3'!P69-'BP - N+3'!R35-'BP - N+3'!Q35-'BP - N+3'!P35,IF(AND($D$116=11,$C$116="Trimestriel"),'BP - N+3'!R102+'BP - N+3'!Q102+'BP - N+3'!P102+'BP - N+3'!R99+'BP - N+3'!Q99+'BP - N+3'!P99+'BP - N+3'!R69+'BP - N+3'!Q69+'BP - N+3'!P69-'BP - N+3'!R35-'BP - N+3'!Q35-'BP - N+3'!P35,IF(AND($D$116=5,$C$116="Annuel"),'BP - N+3'!R102+'BP - N+3'!Q102+'BP - N+3'!P102+'BP - N+3'!O102+'BP - N+3'!N102+'BP - N+3'!M102+'BP - N+3'!L102+'BP - N+3'!K102+'BP - N+3'!J102+'BP - N+3'!I102+'BP - N+3'!H102+'BP - N+3'!G102+'BP - N+3'!R99+'BP - N+3'!Q99+'BP - N+3'!P99+'BP - N+3'!O99+'BP - N+3'!N99+'BP - N+3'!M99+'BP - N+3'!L99+'BP - N+3'!K99+'BP - N+3'!J99+'BP - N+3'!I99+'BP - N+3'!H99+'BP - N+3'!G99+'BP - N+3'!R69+'BP - N+3'!Q69+'BP - N+3'!P69+'BP - N+3'!O69+'BP - N+3'!N69+'BP - N+3'!M69+'BP - N+3'!L69+'BP - N+3'!K69+'BP - N+3'!J69+'BP - N+3'!I69+'BP - N+3'!H69+'BP - N+3'!G69-'BP - N+3'!R35-'BP - N+3'!Q35-'BP - N+3'!P35-'BP - N+3'!O35-'BP - N+3'!N35-'BP - N+3'!M35-'BP - N+3'!L35-'BP - N+3'!K35-'BP - N+3'!J35-'BP - N+3'!I35-'BP - N+3'!H35-'BP - N+3'!G35,""))))))</f>
        <v>0</v>
      </c>
      <c r="H116" s="139">
        <f>IF(AND($D$116&gt;=1,$C$116="Mensuel"),G102+G99+G69-G35,IF(AND($D$116=1,$C$116="Trimestriel"),G102+G99+G69-G35+'BP - N+3'!R102+'BP - N+3'!Q102+'BP - N+3'!R99+'BP - N+3'!Q99+'BP - N+3'!R69+'BP - N+3'!Q69-'BP - N+3'!R35-'BP - N+3'!Q35,IF(AND($D$116=4,$C$116="Trimestriel"),G102+G99+G69-G35+'BP - N+3'!R102+'BP - N+3'!Q102+'BP - N+3'!R99+'BP - N+3'!Q99+'BP - N+3'!R69+'BP - N+3'!Q69-'BP - N+3'!R35-'BP - N+3'!Q35,IF(AND($D$116=7,$C$116="Trimestriel"),G102+G99+G69-G35+'BP - N+3'!R102+'BP - N+3'!Q102+'BP - N+3'!R99+'BP - N+3'!Q99+'BP - N+3'!R69+'BP - N+3'!Q69-'BP - N+3'!R35-'BP - N+3'!Q35,IF(AND($D$116=10,$C$116="Trimestriel"),G102+G99+G69-G35+'BP - N+3'!R102+'BP - N+3'!Q102+'BP - N+3'!R99+'BP - N+3'!Q99+'BP - N+3'!R69+'BP - N+3'!Q69-'BP - N+3'!R35-'BP - N+3'!Q35,IF(AND($D$116=4,$C$116="Annuel"),G102+G99+G69-G35+'BP - N+3'!R102+'BP - N+3'!Q102+'BP - N+3'!P102+'BP - N+3'!O102+'BP - N+3'!N102+'BP - N+3'!M102+'BP - N+3'!L102+'BP - N+3'!K102+'BP - N+3'!J102+'BP - N+3'!I102+'BP - N+3'!H102+'BP - N+3'!R99+'BP - N+3'!Q99+'BP - N+3'!P99+'BP - N+3'!O99+'BP - N+3'!N99+'BP - N+3'!M99+'BP - N+3'!L99+'BP - N+3'!K99+'BP - N+3'!J99+'BP - N+3'!I99+'BP - N+3'!H99+'BP - N+3'!R69+'BP - N+3'!Q69+'BP - N+3'!P69+'BP - N+3'!O69+'BP - N+3'!N69+'BP - N+3'!M69+'BP - N+3'!L69+'BP - N+3'!K69+'BP - N+3'!J69+'BP - N+3'!I69+'BP - N+3'!H69-'BP - N+3'!R35-'BP - N+3'!Q35-'BP - N+3'!P35-'BP - N+3'!O35-'BP - N+3'!N35-'BP - N+3'!M35-'BP - N+3'!L35-'BP - N+3'!K35-'BP - N+3'!J35-'BP - N+3'!I35-'BP - N+3'!H35,""))))))</f>
        <v>0</v>
      </c>
      <c r="I116" s="139">
        <f>IF(AND($D$116&gt;=1,$C$116="Mensuel"),H102+H99+H69-H35,IF(AND($D$116=12,$C$116="Trimestriel"),H102+G102+H99+G99+H69+G69-H35-G35+'BP - N+3'!R102+'BP - N+3'!R99+'BP - N+3'!R69-'BP - N+3'!R35,IF(AND($D$116=3,$C$116="Trimestriel"),H102+G102+H99+G99+H69+G69-H35-G35+'BP - N+3'!R102+'BP - N+3'!R99+'BP - N+3'!R69-'BP - N+3'!R35,IF(AND($D$116=6,$C$116="Trimestriel"),H102+G102+H99+G99+H69+G69-H35-G35+'BP - N+3'!R102+'BP - N+3'!R99+'BP - N+3'!R69-'BP - N+3'!R35,IF(AND($D$116=9,$C$116="Trimestriel"),H102+G102+H99+G99+H69+G69-H35-G35+'BP - N+3'!R102+'BP - N+3'!R99+'BP - N+3'!R69-'BP - N+3'!R35,IF(AND($D$116=3,$C$116="Annuel"),H102+G102+H99+G99+H69+G69-H35-G35+'BP - N+3'!R102+'BP - N+3'!Q102+'BP - N+3'!P102+'BP - N+3'!O102+'BP - N+3'!N102+'BP - N+3'!M102+'BP - N+3'!L102+'BP - N+3'!K102+'BP - N+3'!J102+'BP - N+3'!I102+'BP - N+3'!R99+'BP - N+3'!Q99+'BP - N+3'!P99+'BP - N+3'!O99+'BP - N+3'!N99+'BP - N+3'!M99+'BP - N+3'!L99+'BP - N+3'!K99+'BP - N+3'!J99+'BP - N+3'!I99+'BP - N+3'!R69+'BP - N+3'!Q69+'BP - N+3'!P69+'BP - N+3'!O69+'BP - N+3'!N69+'BP - N+3'!M69+'BP - N+3'!L69+'BP - N+3'!K69+'BP - N+3'!J69+'BP - N+3'!I69-'BP - N+3'!R35-'BP - N+3'!Q35-'BP - N+3'!P35-'BP - N+3'!O35-'BP - N+3'!N35-'BP - N+3'!M35-'BP - N+3'!L35-'BP - N+3'!K35-'BP - N+3'!J35-'BP - N+3'!I35,""))))))</f>
        <v>0</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N+3'!R102+'BP - N+3'!Q102+'BP - N+3'!P102+'BP - N+3'!O102+'BP - N+3'!N102+'BP - N+3'!M102+'BP - N+3'!L102+'BP - N+3'!K102+'BP - N+3'!J102+'BP - N+3'!R99+'BP - N+3'!Q99+'BP - N+3'!P99+'BP - N+3'!O99+'BP - N+3'!N99+'BP - N+3'!M99+'BP - N+3'!L99+'BP - N+3'!K99+'BP - N+3'!J99+'BP - N+3'!R69+'BP - N+3'!Q69+'BP - N+3'!P69+'BP - N+3'!O69+'BP - N+3'!N69+'BP - N+3'!M69+'BP - N+3'!L69+'BP - N+3'!K69+'BP - N+3'!J69-'BP - N+3'!R35-'BP - N+3'!Q35-'BP - N+3'!P35-'BP - N+3'!O35-'BP - N+3'!N35-'BP - N+3'!M35-'BP - N+3'!L35-'BP - N+3'!K35-'BP - N+3'!J35,""))))))</f>
        <v>0</v>
      </c>
      <c r="K116" s="139">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N+3'!R102+'BP - N+3'!Q102+'BP - N+3'!P102+'BP - N+3'!O102+'BP - N+3'!N102+'BP - N+3'!M102+'BP - N+3'!L102+'BP - N+3'!K102+'BP - N+3'!R99+'BP - N+3'!Q99+'BP - N+3'!P99+'BP - N+3'!O99+'BP - N+3'!N99+'BP - N+3'!M99+'BP - N+3'!L99+'BP - N+3'!K99+'BP - N+3'!R69+'BP - N+3'!Q69+'BP - N+3'!P69+'BP - N+3'!O69+'BP - N+3'!N69+'BP - N+3'!M69+'BP - N+3'!L69+'BP - N+3'!K69-'BP - N+3'!R35-'BP - N+3'!Q35-'BP - N+3'!P35-'BP - N+3'!O35-'BP - N+3'!N35-'BP - N+3'!M35-'BP - N+3'!L35-'BP - N+3'!K35,""))))))</f>
        <v>0</v>
      </c>
      <c r="L116" s="139">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N+3'!R102+'BP - N+3'!Q102+'BP - N+3'!P102+'BP - N+3'!O102+'BP - N+3'!N102+'BP - N+3'!M102+'BP - N+3'!L102+'BP - N+3'!R99+'BP - N+3'!Q99+'BP - N+3'!P99+'BP - N+3'!O99+'BP - N+3'!N99+'BP - N+3'!M99+'BP - N+3'!L99+'BP - N+3'!R69+'BP - N+3'!Q69+'BP - N+3'!P69+'BP - N+3'!O69+'BP - N+3'!N69+'BP - N+3'!M69+'BP - N+3'!L69-'BP - N+3'!R35-'BP - N+3'!Q35-'BP - N+3'!P35-'BP - N+3'!O35-'BP - N+3'!N35-'BP - N+3'!M35-'BP - N+3'!L35,""))))))</f>
        <v>0</v>
      </c>
      <c r="M116" s="139">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N+3'!R102+'BP - N+3'!Q102+'BP - N+3'!P102+'BP - N+3'!O102+'BP - N+3'!N102+'BP - N+3'!M102+'BP - N+3'!R99+'BP - N+3'!Q99+'BP - N+3'!P99+'BP - N+3'!O99+'BP - N+3'!N99+'BP - N+3'!M99+'BP - N+3'!R69+'BP - N+3'!Q69+'BP - N+3'!P69+'BP - N+3'!O69+'BP - N+3'!N69+'BP - N+3'!M69-'BP - N+3'!R35-'BP - N+3'!Q35-'BP - N+3'!P35-'BP - N+3'!O35-'BP - N+3'!N35-'BP - N+3'!M35,""))))))</f>
        <v>0</v>
      </c>
      <c r="N116" s="139">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N+3'!R102+'BP - N+3'!Q102+'BP - N+3'!P102+'BP - N+3'!O102+'BP - N+3'!N102+'BP - N+3'!R99+'BP - N+3'!Q99+'BP - N+3'!P99+'BP - N+3'!O99+'BP - N+3'!N99+'BP - N+3'!R69+'BP - N+3'!Q69+'BP - N+3'!P69+'BP - N+3'!O69+'BP - N+3'!N69-'BP - N+3'!R35-'BP - N+3'!Q35-'BP - N+3'!P35-'BP - N+3'!O35-'BP - N+3'!N35,""))))))</f>
        <v>0</v>
      </c>
      <c r="O116" s="139">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N+3'!R102+'BP - N+3'!Q102+'BP - N+3'!P102+'BP - N+3'!O102+'BP - N+3'!R99+'BP - N+3'!Q99+'BP - N+3'!P99+'BP - N+3'!O99+'BP - N+3'!R69+'BP - N+3'!Q69+'BP - N+3'!P69+'BP - N+3'!O69-'BP - N+3'!R35-'BP - N+3'!Q35-'BP - N+3'!P35-'BP - N+3'!O35,""))))))</f>
        <v>0</v>
      </c>
      <c r="P116" s="139">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N+3'!R102+'BP - N+3'!Q102+'BP - N+3'!P102+'BP - N+3'!R99+'BP - N+3'!Q99+'BP - N+3'!P99+'BP - N+3'!R69+'BP - N+3'!Q69+'BP - N+3'!P69-'BP - N+3'!R35-'BP - N+3'!Q35-'BP - N+3'!P35,""))))))</f>
        <v>0</v>
      </c>
      <c r="Q116" s="139">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N+3'!R102+'BP - N+3'!Q102+'BP - N+3'!R99+'BP - N+3'!Q99+'BP - N+3'!R69+'BP - N+3'!Q69-'BP - N+3'!R35-'BP - N+3'!Q35,""))))))</f>
        <v>0</v>
      </c>
      <c r="R116" s="139">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N+3'!R102+'BP - N+3'!R99+'BP - N+3'!R69-'BP - N+3'!R35,""))))))</f>
        <v>0</v>
      </c>
      <c r="S116" s="118"/>
    </row>
    <row r="117" spans="2:23"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tOH65hxi1bbaOaUVh/5LUnSEe1cHbITU1s/vH7fzPmaqob2+Aw7g1dyu6sCCsgRqOJ8OnZlME+hp7Pz59Kpeww==" saltValue="O6DC+B2GClgmc94Fkk8owA==" spinCount="100000" sheet="1" selectLockedCells="1"/>
  <mergeCells count="19">
    <mergeCell ref="B98:C98"/>
    <mergeCell ref="B99:C99"/>
    <mergeCell ref="B115:F115"/>
    <mergeCell ref="B117:F117"/>
    <mergeCell ref="B35:C35"/>
    <mergeCell ref="B101:B102"/>
    <mergeCell ref="B105:C105"/>
    <mergeCell ref="B108:B109"/>
    <mergeCell ref="B110:C110"/>
    <mergeCell ref="B114:C114"/>
    <mergeCell ref="B36:C36"/>
    <mergeCell ref="B68:C68"/>
    <mergeCell ref="B69:C69"/>
    <mergeCell ref="B2:R2"/>
    <mergeCell ref="F5:F6"/>
    <mergeCell ref="B6:C6"/>
    <mergeCell ref="B29:C29"/>
    <mergeCell ref="B34:D34"/>
    <mergeCell ref="E5:E6"/>
  </mergeCells>
  <dataValidations count="1">
    <dataValidation type="list" allowBlank="1" showInputMessage="1" showErrorMessage="1" sqref="C116" xr:uid="{B35F849A-F3AB-46B5-BC91-CC7EC0193D22}">
      <formula1>"Annuel, Trimestriel, Mensuel"</formula1>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4"/>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410</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N'!D5+5)</f>
        <v>2033</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N+4'!R117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éco.'!AH9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éco.'!AH10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éco.'!AH11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éco.'!AH12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éco.'!AH13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éco.'!AH14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éco.'!AH15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éco.'!AH16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éco.'!AH17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éco.'!AH18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éco.'!AH19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éco.'!AH20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éco.'!AH21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éco.'!AH22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éco.'!AH23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éco.'!AH24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éco.'!AH25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éco.'!AH26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éco.'!AH27</f>
        <v>0</v>
      </c>
      <c r="E25" s="291">
        <f t="shared" si="1"/>
        <v>0</v>
      </c>
      <c r="F25" s="291">
        <f t="shared" si="2"/>
        <v>0</v>
      </c>
      <c r="G25" s="410"/>
      <c r="H25" s="410"/>
      <c r="I25" s="410"/>
      <c r="J25" s="410"/>
      <c r="K25" s="410"/>
      <c r="L25" s="410"/>
      <c r="M25" s="410"/>
      <c r="N25" s="410"/>
      <c r="O25" s="410"/>
      <c r="P25" s="410"/>
      <c r="Q25" s="410"/>
      <c r="R25" s="411"/>
    </row>
    <row r="26" spans="2:18" s="108" customFormat="1" ht="15">
      <c r="B26" s="109"/>
      <c r="C26" s="116" t="str">
        <f>IF('données TK'!C47&lt;&gt;"",'données TK'!C47,'données TK'!B47)</f>
        <v>Produit 20</v>
      </c>
      <c r="D26" s="291">
        <f>'données éco.'!AH28</f>
        <v>0</v>
      </c>
      <c r="E26" s="291">
        <f t="shared" si="1"/>
        <v>0</v>
      </c>
      <c r="F26" s="291">
        <f t="shared" si="2"/>
        <v>0</v>
      </c>
      <c r="G26" s="410"/>
      <c r="H26" s="410"/>
      <c r="I26" s="410"/>
      <c r="J26" s="410"/>
      <c r="K26" s="410"/>
      <c r="L26" s="410"/>
      <c r="M26" s="410"/>
      <c r="N26" s="410"/>
      <c r="O26" s="410"/>
      <c r="P26" s="410"/>
      <c r="Q26" s="410"/>
      <c r="R26" s="411"/>
    </row>
    <row r="27" spans="2:18" s="108" customFormat="1" ht="15">
      <c r="B27" s="109"/>
      <c r="C27" s="116" t="str">
        <f>IF('données TK'!C48&lt;&gt;"",'données TK'!C48,'données TK'!B48)</f>
        <v xml:space="preserve">Produit 21 - Autoconsommation </v>
      </c>
      <c r="D27" s="291">
        <f>'données éco.'!AH29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éco.'!AH30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éco.'!AH31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éco.'!O246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Annuités!D94</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éco.'!AG31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702">
        <f>'données éco.'!AI31+D30+D31+D32+D33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éco.'!AG37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éco.'!AG38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éco.'!AG39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éco.'!AG40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éco.'!AG41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éco.'!AG42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éco.'!AG43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éco.'!AG44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éco.'!AG45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éco.'!AG46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éco.'!AG47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éco.'!AG48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éco.'!AG49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éco.'!AG50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éco.'!AG51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éco.'!AG52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éco.'!AG53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éco.'!AG54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éco.'!AG55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éco.'!AG56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éco.'!AG57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éco.'!AG58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éco.'!AG59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éco.'!AG60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éco.'!AG61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éco.'!AG62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éco.'!AG63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éco.'!AG64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éco.'!AG65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éco.'!AG66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701">
        <f>SUM(D38:D67)</f>
        <v>0</v>
      </c>
      <c r="E68" s="697">
        <f t="shared" si="8"/>
        <v>0</v>
      </c>
      <c r="F68" s="696">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éco.'!AH67</f>
        <v>0</v>
      </c>
      <c r="E69" s="122">
        <f t="shared" si="8"/>
        <v>0</v>
      </c>
      <c r="F69" s="122">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éco.'!AG68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éco.'!AG69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éco.'!AG70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éco.'!AG71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éco.'!AG72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éco.'!AG73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éco.'!AG74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éco.'!AG75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éco.'!AG76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éco.'!AG77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éco.'!AG78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éco.'!AG79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éco.'!AG80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éco.'!AG81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éco.'!AG82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éco.'!AG83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éco.'!AG84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éco.'!AG85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éco.'!AG86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éco.'!AG87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éco.'!AG88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éco.'!AG89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éco.'!AG90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éco.'!AG91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éco.'!AG92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éco.'!AG93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éco.'!AG94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éco.'!AH95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éco.'!H207</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éco.'!I207</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15"/>
      <c r="C109" s="125" t="s">
        <v>466</v>
      </c>
      <c r="D109" s="293">
        <f>Annuités!X104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9" t="s">
        <v>332</v>
      </c>
      <c r="C110" s="1040"/>
      <c r="D110" s="694">
        <f>'données éco.'!O261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éco.'!O250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N+4'!R102+'BP - N+4'!R99+'BP - N+4'!R69-'BP - N+4'!R35,IF(AND($D$116=2,$C$116="Trimestriel"),'BP - N+4'!R102+'BP - N+4'!Q102+'BP - N+4'!P102+'BP - N+4'!R99+'BP - N+4'!Q99+'BP - N+4'!P99+'BP - N+4'!R69+'BP - N+4'!Q69+'BP - N+4'!P69-'BP - N+4'!R35-'BP - N+4'!Q35-'BP - N+4'!P35,IF(AND($D$116=5,$C$116="Trimestriel"),'BP - N+4'!R102+'BP - N+4'!Q102+'BP - N+4'!P102+'BP - N+4'!R99+'BP - N+4'!Q99+'BP - N+4'!P99+'BP - N+4'!R69+'BP - N+4'!Q69+'BP - N+4'!P69-'BP - N+4'!R35-'BP - N+4'!Q35-'BP - N+4'!P35,IF(AND($D$116=8,$C$116="Trimestriel"),'BP - N+4'!R102+'BP - N+4'!Q102+'BP - N+4'!P102+'BP - N+4'!R99+'BP - N+4'!Q99+'BP - N+4'!P99+'BP - N+4'!R69+'BP - N+4'!Q69+'BP - N+4'!P69-'BP - N+4'!R35-'BP - N+4'!Q35-'BP - N+4'!P35,IF(AND($D$116=11,$C$116="Trimestriel"),'BP - N+4'!R102+'BP - N+4'!Q102+'BP - N+4'!P102+'BP - N+4'!R99+'BP - N+4'!Q99+'BP - N+4'!P99+'BP - N+4'!R69+'BP - N+4'!Q69+'BP - N+4'!P69-'BP - N+4'!R35-'BP - N+4'!Q35-'BP - N+4'!P35,IF(AND($D$116=5,$C$116="Annuel"),'BP - N+4'!R102+'BP - N+4'!Q102+'BP - N+4'!P102+'BP - N+4'!O102+'BP - N+4'!N102+'BP - N+4'!M102+'BP - N+4'!L102+'BP - N+4'!K102+'BP - N+4'!J102+'BP - N+4'!I102+'BP - N+4'!H102+'BP - N+4'!G102+'BP - N+4'!R99+'BP - N+4'!Q99+'BP - N+4'!P99+'BP - N+4'!O99+'BP - N+4'!N99+'BP - N+4'!M99+'BP - N+4'!L99+'BP - N+4'!K99+'BP - N+4'!J99+'BP - N+4'!I99+'BP - N+4'!H99+'BP - N+4'!G99+'BP - N+4'!R69+'BP - N+4'!Q69+'BP - N+4'!P69+'BP - N+4'!O69+'BP - N+4'!N69+'BP - N+4'!M69+'BP - N+4'!L69+'BP - N+4'!K69+'BP - N+4'!J69+'BP - N+4'!I69+'BP - N+4'!H69+'BP - N+4'!G69-'BP - N+4'!R35-'BP - N+4'!Q35-'BP - N+4'!P35-'BP - N+4'!O35-'BP - N+4'!N35-'BP - N+4'!M35-'BP - N+4'!L35-'BP - N+4'!K35-'BP - N+4'!J35-'BP - N+4'!I35-'BP - N+4'!H35-'BP - N+4'!G35,""))))))</f>
        <v/>
      </c>
      <c r="H116" s="139" t="str">
        <f>IF(AND($D$116&gt;=1,$C$116="Mensuel"),G102+G99+G69-G35,IF(AND($D$116=1,$C$116="Trimestriel"),G102+G99+G69-G35+'BP - N+4'!R102+'BP - N+4'!Q102+'BP - N+4'!R99+'BP - N+4'!Q99+'BP - N+4'!R69+'BP - N+4'!Q69-'BP - N+4'!R35-'BP - N+4'!Q35,IF(AND($D$116=4,$C$116="Trimestriel"),G102+G99+G69-G35+'BP - N+4'!R102+'BP - N+4'!Q102+'BP - N+4'!R99+'BP - N+4'!Q99+'BP - N+4'!R69+'BP - N+4'!Q69-'BP - N+4'!R35-'BP - N+4'!Q35,IF(AND($D$116=7,$C$116="Trimestriel"),G102+G99+G69-G35+'BP - N+4'!R102+'BP - N+4'!Q102+'BP - N+4'!R99+'BP - N+4'!Q99+'BP - N+4'!R69+'BP - N+4'!Q69-'BP - N+4'!R35-'BP - N+4'!Q35,IF(AND($D$116=10,$C$116="Trimestriel"),G102+G99+G69-G35+'BP - N+4'!R102+'BP - N+4'!Q102+'BP - N+4'!R99+'BP - N+4'!Q99+'BP - N+4'!R69+'BP - N+4'!Q69-'BP - N+4'!R35-'BP - N+4'!Q35,IF(AND($D$116=4,$C$116="Annuel"),G102+G99+G69-G35+'BP - N+4'!R102+'BP - N+4'!Q102+'BP - N+4'!P102+'BP - N+4'!O102+'BP - N+4'!N102+'BP - N+4'!M102+'BP - N+4'!L102+'BP - N+4'!K102+'BP - N+4'!J102+'BP - N+4'!I102+'BP - N+4'!H102+'BP - N+4'!R99+'BP - N+4'!Q99+'BP - N+4'!P99+'BP - N+4'!O99+'BP - N+4'!N99+'BP - N+4'!M99+'BP - N+4'!L99+'BP - N+4'!K99+'BP - N+4'!J99+'BP - N+4'!I99+'BP - N+4'!H99+'BP - N+4'!R69+'BP - N+4'!Q69+'BP - N+4'!P69+'BP - N+4'!O69+'BP - N+4'!N69+'BP - N+4'!M69+'BP - N+4'!L69+'BP - N+4'!K69+'BP - N+4'!J69+'BP - N+4'!I69+'BP - N+4'!H69-'BP - N+4'!R35-'BP - N+4'!Q35-'BP - N+4'!P35-'BP - N+4'!O35-'BP - N+4'!N35-'BP - N+4'!M35-'BP - N+4'!L35-'BP - N+4'!K35-'BP - N+4'!J35-'BP - N+4'!I35-'BP - N+4'!H35,""))))))</f>
        <v/>
      </c>
      <c r="I116" s="139" t="str">
        <f>IF(AND($D$116&gt;=1,$C$116="Mensuel"),H102+H99+H69-H35,IF(AND($D$116=12,$C$116="Trimestriel"),H102+G102+H99+G99+H69+G69-H35-G35+'BP - N+4'!R102+'BP - N+4'!R99+'BP - N+4'!R69-'BP - N+4'!R35,IF(AND($D$116=3,$C$116="Trimestriel"),H102+G102+H99+G99+H69+G69-H35-G35+'BP - N+4'!R102+'BP - N+4'!R99+'BP - N+4'!R69-'BP - N+4'!R35,IF(AND($D$116=6,$C$116="Trimestriel"),H102+G102+H99+G99+H69+G69-H35-G35+'BP - N+4'!R102+'BP - N+4'!R99+'BP - N+4'!R69-'BP - N+4'!R35,IF(AND($D$116=9,$C$116="Trimestriel"),H102+G102+H99+G99+H69+G69-H35-G35+'BP - N+4'!R102+'BP - N+4'!R99+'BP - N+4'!R69-'BP - N+4'!R35,IF(AND($D$116=3,$C$116="Annuel"),H102+G102+H99+G99+H69+G69-H35-G35+'BP - N+4'!R102+'BP - N+4'!Q102+'BP - N+4'!P102+'BP - N+4'!O102+'BP - N+4'!N102+'BP - N+4'!M102+'BP - N+4'!L102+'BP - N+4'!K102+'BP - N+4'!J102+'BP - N+4'!I102+'BP - N+4'!R99+'BP - N+4'!Q99+'BP - N+4'!P99+'BP - N+4'!O99+'BP - N+4'!N99+'BP - N+4'!M99+'BP - N+4'!L99+'BP - N+4'!K99+'BP - N+4'!J99+'BP - N+4'!I99+'BP - N+4'!R69+'BP - N+4'!Q69+'BP - N+4'!P69+'BP - N+4'!O69+'BP - N+4'!N69+'BP - N+4'!M69+'BP - N+4'!L69+'BP - N+4'!K69+'BP - N+4'!J69+'BP - N+4'!I69-'BP - N+4'!R35-'BP - N+4'!Q35-'BP - N+4'!P35-'BP - N+4'!O35-'BP - N+4'!N35-'BP - N+4'!M35-'BP - N+4'!L35-'BP - N+4'!K35-'BP - N+4'!J35-'BP - N+4'!I35,""))))))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N+4'!R102+'BP - N+4'!Q102+'BP - N+4'!P102+'BP - N+4'!O102+'BP - N+4'!N102+'BP - N+4'!M102+'BP - N+4'!L102+'BP - N+4'!K102+'BP - N+4'!J102+'BP - N+4'!R99+'BP - N+4'!Q99+'BP - N+4'!P99+'BP - N+4'!O99+'BP - N+4'!N99+'BP - N+4'!M99+'BP - N+4'!L99+'BP - N+4'!K99+'BP - N+4'!J99+'BP - N+4'!R69+'BP - N+4'!Q69+'BP - N+4'!P69+'BP - N+4'!O69+'BP - N+4'!N69+'BP - N+4'!M69+'BP - N+4'!L69+'BP - N+4'!K69+'BP - N+4'!J69-'BP - N+4'!R35-'BP - N+4'!Q35-'BP - N+4'!P35-'BP - N+4'!O35-'BP - N+4'!N35-'BP - N+4'!M35-'BP - N+4'!L35-'BP - N+4'!K35-'BP - N+4'!J35,""))))))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N+4'!R102+'BP - N+4'!Q102+'BP - N+4'!P102+'BP - N+4'!O102+'BP - N+4'!N102+'BP - N+4'!M102+'BP - N+4'!L102+'BP - N+4'!K102+'BP - N+4'!R99+'BP - N+4'!Q99+'BP - N+4'!P99+'BP - N+4'!O99+'BP - N+4'!N99+'BP - N+4'!M99+'BP - N+4'!L99+'BP - N+4'!K99+'BP - N+4'!R69+'BP - N+4'!Q69+'BP - N+4'!P69+'BP - N+4'!O69+'BP - N+4'!N69+'BP - N+4'!M69+'BP - N+4'!L69+'BP - N+4'!K69-'BP - N+4'!R35-'BP - N+4'!Q35-'BP - N+4'!P35-'BP - N+4'!O35-'BP - N+4'!N35-'BP - N+4'!M35-'BP - N+4'!L35-'BP - N+4'!K35,""))))))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N+4'!R102+'BP - N+4'!Q102+'BP - N+4'!P102+'BP - N+4'!O102+'BP - N+4'!N102+'BP - N+4'!M102+'BP - N+4'!L102+'BP - N+4'!R99+'BP - N+4'!Q99+'BP - N+4'!P99+'BP - N+4'!O99+'BP - N+4'!N99+'BP - N+4'!M99+'BP - N+4'!L99+'BP - N+4'!R69+'BP - N+4'!Q69+'BP - N+4'!P69+'BP - N+4'!O69+'BP - N+4'!N69+'BP - N+4'!M69+'BP - N+4'!L69-'BP - N+4'!R35-'BP - N+4'!Q35-'BP - N+4'!P35-'BP - N+4'!O35-'BP - N+4'!N35-'BP - N+4'!M35-'BP - N+4'!L35,""))))))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N+4'!R102+'BP - N+4'!Q102+'BP - N+4'!P102+'BP - N+4'!O102+'BP - N+4'!N102+'BP - N+4'!M102+'BP - N+4'!R99+'BP - N+4'!Q99+'BP - N+4'!P99+'BP - N+4'!O99+'BP - N+4'!N99+'BP - N+4'!M99+'BP - N+4'!R69+'BP - N+4'!Q69+'BP - N+4'!P69+'BP - N+4'!O69+'BP - N+4'!N69+'BP - N+4'!M69-'BP - N+4'!R35-'BP - N+4'!Q35-'BP - N+4'!P35-'BP - N+4'!O35-'BP - N+4'!N35-'BP - N+4'!M35,""))))))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N+4'!R102+'BP - N+4'!Q102+'BP - N+4'!P102+'BP - N+4'!O102+'BP - N+4'!N102+'BP - N+4'!R99+'BP - N+4'!Q99+'BP - N+4'!P99+'BP - N+4'!O99+'BP - N+4'!N99+'BP - N+4'!R69+'BP - N+4'!Q69+'BP - N+4'!P69+'BP - N+4'!O69+'BP - N+4'!N69-'BP - N+4'!R35-'BP - N+4'!Q35-'BP - N+4'!P35-'BP - N+4'!O35-'BP - N+4'!N35,""))))))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N+4'!R102+'BP - N+4'!Q102+'BP - N+4'!P102+'BP - N+4'!O102+'BP - N+4'!R99+'BP - N+4'!Q99+'BP - N+4'!P99+'BP - N+4'!O99+'BP - N+4'!R69+'BP - N+4'!Q69+'BP - N+4'!P69+'BP - N+4'!O69-'BP - N+4'!R35-'BP - N+4'!Q35-'BP - N+4'!P35-'BP - N+4'!O35,""))))))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N+4'!R102+'BP - N+4'!Q102+'BP - N+4'!P102+'BP - N+4'!R99+'BP - N+4'!Q99+'BP - N+4'!P99+'BP - N+4'!R69+'BP - N+4'!Q69+'BP - N+4'!P69-'BP - N+4'!R35-'BP - N+4'!Q35-'BP - N+4'!P35,""))))))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N+4'!R102+'BP - N+4'!Q102+'BP - N+4'!R99+'BP - N+4'!Q99+'BP - N+4'!R69+'BP - N+4'!Q69-'BP - N+4'!R35-'BP - N+4'!Q35,""))))))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N+4'!R102+'BP - N+4'!R99+'BP - N+4'!R69-'BP - N+4'!R35,""))))))</f>
        <v/>
      </c>
      <c r="S116" s="118"/>
    </row>
    <row r="117" spans="2:23" s="108" customFormat="1" ht="16.5" thickBot="1">
      <c r="B117" s="1005" t="s">
        <v>488</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kdfV4AvT9g1GEhzWKX6IUP3TsQ2MSEewABn0Fwt60mXXHk3zfM+wxdHMXcofafSL7hnvHljrn/DVEagJQgO6oQ==" saltValue="JpxnVk0XRPsIXBMZBY0Mf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A4F2B160-35FE-4CD0-A0E1-FC5084C140A0}">
      <formula1>"Annuel, Trimestriel, Mensuel"</formula1>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5"/>
  <dimension ref="B1:W118"/>
  <sheetViews>
    <sheetView zoomScale="55" zoomScaleNormal="55" workbookViewId="0">
      <pane xSplit="6" ySplit="6" topLeftCell="G7" activePane="bottomRight" state="frozen"/>
      <selection activeCell="R29" sqref="R29"/>
      <selection pane="topRight" activeCell="R29" sqref="R29"/>
      <selection pane="bottomLeft" activeCell="R29" sqref="R29"/>
      <selection pane="bottomRight" activeCell="G30" sqref="G30"/>
    </sheetView>
  </sheetViews>
  <sheetFormatPr baseColWidth="10" defaultRowHeight="12.75"/>
  <cols>
    <col min="1" max="1" width="26.7109375" customWidth="1"/>
    <col min="2" max="2" width="39.28515625" bestFit="1" customWidth="1"/>
    <col min="3" max="3" width="73.5703125" bestFit="1" customWidth="1"/>
    <col min="4" max="18" width="16.7109375" customWidth="1"/>
    <col min="23" max="23" width="11.5703125" customWidth="1"/>
  </cols>
  <sheetData>
    <row r="1" spans="2:18">
      <c r="B1" s="107"/>
      <c r="C1" s="107"/>
      <c r="D1" s="107"/>
      <c r="E1" s="107"/>
      <c r="F1" s="107"/>
      <c r="G1" s="107"/>
      <c r="H1" s="107"/>
      <c r="I1" s="107"/>
      <c r="J1" s="107"/>
      <c r="K1" s="107"/>
      <c r="L1" s="107"/>
      <c r="M1" s="107"/>
      <c r="N1" s="107"/>
      <c r="O1" s="107"/>
      <c r="P1" s="107"/>
      <c r="Q1" s="107"/>
      <c r="R1" s="107"/>
    </row>
    <row r="2" spans="2:18" ht="34.15" customHeight="1">
      <c r="B2" s="1022" t="s">
        <v>411</v>
      </c>
      <c r="C2" s="1023"/>
      <c r="D2" s="1023"/>
      <c r="E2" s="1023"/>
      <c r="F2" s="1023"/>
      <c r="G2" s="1023"/>
      <c r="H2" s="1023"/>
      <c r="I2" s="1023"/>
      <c r="J2" s="1023"/>
      <c r="K2" s="1023"/>
      <c r="L2" s="1023"/>
      <c r="M2" s="1023"/>
      <c r="N2" s="1023"/>
      <c r="O2" s="1023"/>
      <c r="P2" s="1023"/>
      <c r="Q2" s="1023"/>
      <c r="R2" s="1023"/>
    </row>
    <row r="4" spans="2:18" ht="15.75" thickBot="1">
      <c r="B4" s="107"/>
      <c r="C4" s="107"/>
      <c r="D4" s="114"/>
      <c r="E4" s="114"/>
      <c r="F4" s="114"/>
      <c r="G4" s="107"/>
      <c r="H4" s="107"/>
      <c r="I4" s="107"/>
      <c r="J4" s="107"/>
      <c r="K4" s="107"/>
      <c r="L4" s="107"/>
      <c r="M4" s="107"/>
      <c r="N4" s="107"/>
      <c r="O4" s="107"/>
      <c r="P4" s="107"/>
      <c r="Q4" s="107"/>
      <c r="R4" s="107"/>
    </row>
    <row r="5" spans="2:18" ht="18.75" thickBot="1">
      <c r="B5" s="107"/>
      <c r="C5" s="107"/>
      <c r="D5" s="422">
        <f>IF('BP - N'!D5="","",'BP - N'!D5+6)</f>
        <v>2034</v>
      </c>
      <c r="E5" s="1028" t="s">
        <v>486</v>
      </c>
      <c r="F5" s="1028" t="s">
        <v>365</v>
      </c>
      <c r="G5" s="679">
        <f>'données TK'!F5</f>
        <v>44596.5</v>
      </c>
      <c r="H5" s="678">
        <f>IF(G5="","",G5+30.5)</f>
        <v>44627</v>
      </c>
      <c r="I5" s="678">
        <f>IF(G5="","",H5+30.5)</f>
        <v>44657.5</v>
      </c>
      <c r="J5" s="678">
        <f>IF(G5="","",I5+30.5)</f>
        <v>44688</v>
      </c>
      <c r="K5" s="678">
        <f>IF(G5="","",J5+30.5)</f>
        <v>44718.5</v>
      </c>
      <c r="L5" s="678">
        <f>IF(G5="","",K5+30.5)</f>
        <v>44749</v>
      </c>
      <c r="M5" s="678">
        <f>IF(G5="","",L5+30.5)</f>
        <v>44779.5</v>
      </c>
      <c r="N5" s="678">
        <f>IF(G5="","",M5+30.5)</f>
        <v>44810</v>
      </c>
      <c r="O5" s="678">
        <f>IF(G5="","",N5+30.5)</f>
        <v>44840.5</v>
      </c>
      <c r="P5" s="678">
        <f>IF(G5="","",O5+30.5)</f>
        <v>44871</v>
      </c>
      <c r="Q5" s="678">
        <f>IF(G5="","",P5+30.5)</f>
        <v>44901.5</v>
      </c>
      <c r="R5" s="678">
        <f>IF(G5="","",Q5+30.5)</f>
        <v>44932</v>
      </c>
    </row>
    <row r="6" spans="2:18" s="108" customFormat="1" ht="34.15" customHeight="1" thickBot="1">
      <c r="B6" s="1026" t="s">
        <v>335</v>
      </c>
      <c r="C6" s="1027"/>
      <c r="D6" s="177" t="s">
        <v>364</v>
      </c>
      <c r="E6" s="1029"/>
      <c r="F6" s="1029"/>
      <c r="G6" s="181">
        <f>'BP - N+5'!R117</f>
        <v>0</v>
      </c>
      <c r="H6" s="179">
        <f>G117</f>
        <v>0</v>
      </c>
      <c r="I6" s="179">
        <f t="shared" ref="I6:R6" si="0">H117</f>
        <v>0</v>
      </c>
      <c r="J6" s="179">
        <f t="shared" si="0"/>
        <v>0</v>
      </c>
      <c r="K6" s="179">
        <f t="shared" si="0"/>
        <v>0</v>
      </c>
      <c r="L6" s="179">
        <f t="shared" si="0"/>
        <v>0</v>
      </c>
      <c r="M6" s="179">
        <f t="shared" si="0"/>
        <v>0</v>
      </c>
      <c r="N6" s="179">
        <f t="shared" si="0"/>
        <v>0</v>
      </c>
      <c r="O6" s="179">
        <f t="shared" si="0"/>
        <v>0</v>
      </c>
      <c r="P6" s="179">
        <f t="shared" si="0"/>
        <v>0</v>
      </c>
      <c r="Q6" s="179">
        <f t="shared" si="0"/>
        <v>0</v>
      </c>
      <c r="R6" s="180">
        <f t="shared" si="0"/>
        <v>0</v>
      </c>
    </row>
    <row r="7" spans="2:18" s="108" customFormat="1" ht="15.75">
      <c r="B7" s="183" t="s">
        <v>328</v>
      </c>
      <c r="C7" s="308" t="str">
        <f>IF('données TK'!C28&lt;&gt;"",'données TK'!C28,'données TK'!B28)</f>
        <v>Panier d'AMAP</v>
      </c>
      <c r="D7" s="291">
        <f>'données éco.'!AM9</f>
        <v>0</v>
      </c>
      <c r="E7" s="291">
        <f>D7-F7</f>
        <v>0</v>
      </c>
      <c r="F7" s="291">
        <f>SUM(G7:R7)</f>
        <v>0</v>
      </c>
      <c r="G7" s="410"/>
      <c r="H7" s="410"/>
      <c r="I7" s="410"/>
      <c r="J7" s="410"/>
      <c r="K7" s="410"/>
      <c r="L7" s="410"/>
      <c r="M7" s="410"/>
      <c r="N7" s="410"/>
      <c r="O7" s="410"/>
      <c r="P7" s="410"/>
      <c r="Q7" s="410"/>
      <c r="R7" s="411"/>
    </row>
    <row r="8" spans="2:18" s="108" customFormat="1" ht="15">
      <c r="B8" s="419"/>
      <c r="C8" s="116" t="str">
        <f>IF('données TK'!C29&lt;&gt;"",'données TK'!C29,'données TK'!B29)</f>
        <v>Panier en Vente à la ferme</v>
      </c>
      <c r="D8" s="291">
        <f>'données éco.'!AM10</f>
        <v>0</v>
      </c>
      <c r="E8" s="291">
        <f t="shared" ref="E8:E33" si="1">D8-F8</f>
        <v>0</v>
      </c>
      <c r="F8" s="291">
        <f t="shared" ref="F8:F36" si="2">SUM(G8:R8)</f>
        <v>0</v>
      </c>
      <c r="G8" s="410"/>
      <c r="H8" s="410"/>
      <c r="I8" s="410"/>
      <c r="J8" s="410"/>
      <c r="K8" s="410"/>
      <c r="L8" s="410"/>
      <c r="M8" s="410"/>
      <c r="N8" s="410"/>
      <c r="O8" s="410"/>
      <c r="P8" s="410"/>
      <c r="Q8" s="410"/>
      <c r="R8" s="411"/>
    </row>
    <row r="9" spans="2:18" s="108" customFormat="1" ht="15">
      <c r="B9" s="421"/>
      <c r="C9" s="116" t="str">
        <f>IF('données TK'!C30&lt;&gt;"",'données TK'!C30,'données TK'!B30)</f>
        <v>Panier en Livraison</v>
      </c>
      <c r="D9" s="291">
        <f>'données éco.'!AM11</f>
        <v>0</v>
      </c>
      <c r="E9" s="291">
        <f t="shared" si="1"/>
        <v>0</v>
      </c>
      <c r="F9" s="291">
        <f t="shared" si="2"/>
        <v>0</v>
      </c>
      <c r="G9" s="410"/>
      <c r="H9" s="410"/>
      <c r="I9" s="410"/>
      <c r="J9" s="410"/>
      <c r="K9" s="410"/>
      <c r="L9" s="410"/>
      <c r="M9" s="410"/>
      <c r="N9" s="410"/>
      <c r="O9" s="410"/>
      <c r="P9" s="410"/>
      <c r="Q9" s="410"/>
      <c r="R9" s="411"/>
    </row>
    <row r="10" spans="2:18" s="108" customFormat="1" ht="15">
      <c r="B10" s="421"/>
      <c r="C10" s="116" t="str">
        <f>IF('données TK'!C31&lt;&gt;"",'données TK'!C31,'données TK'!B31)</f>
        <v>Produit 4</v>
      </c>
      <c r="D10" s="291">
        <f>'données éco.'!AM12</f>
        <v>0</v>
      </c>
      <c r="E10" s="291">
        <f t="shared" si="1"/>
        <v>0</v>
      </c>
      <c r="F10" s="291">
        <f t="shared" si="2"/>
        <v>0</v>
      </c>
      <c r="G10" s="410"/>
      <c r="H10" s="410"/>
      <c r="I10" s="410"/>
      <c r="J10" s="410"/>
      <c r="K10" s="410"/>
      <c r="L10" s="410"/>
      <c r="M10" s="410"/>
      <c r="N10" s="410"/>
      <c r="O10" s="410"/>
      <c r="P10" s="410"/>
      <c r="Q10" s="410"/>
      <c r="R10" s="411"/>
    </row>
    <row r="11" spans="2:18" s="108" customFormat="1" ht="15">
      <c r="B11" s="421"/>
      <c r="C11" s="116" t="str">
        <f>IF('données TK'!C32&lt;&gt;"",'données TK'!C32,'données TK'!B32)</f>
        <v>Produit 5</v>
      </c>
      <c r="D11" s="291">
        <f>'données éco.'!AM13</f>
        <v>0</v>
      </c>
      <c r="E11" s="291">
        <f t="shared" si="1"/>
        <v>0</v>
      </c>
      <c r="F11" s="291">
        <f t="shared" si="2"/>
        <v>0</v>
      </c>
      <c r="G11" s="410"/>
      <c r="H11" s="410"/>
      <c r="I11" s="410"/>
      <c r="J11" s="410"/>
      <c r="K11" s="410"/>
      <c r="L11" s="410"/>
      <c r="M11" s="410"/>
      <c r="N11" s="410"/>
      <c r="O11" s="410"/>
      <c r="P11" s="410"/>
      <c r="Q11" s="410"/>
      <c r="R11" s="411"/>
    </row>
    <row r="12" spans="2:18" s="108" customFormat="1" ht="15">
      <c r="B12" s="421"/>
      <c r="C12" s="116" t="str">
        <f>IF('données TK'!C33&lt;&gt;"",'données TK'!C33,'données TK'!B33)</f>
        <v>Produit 6</v>
      </c>
      <c r="D12" s="291">
        <f>'données éco.'!AM14</f>
        <v>0</v>
      </c>
      <c r="E12" s="291">
        <f t="shared" si="1"/>
        <v>0</v>
      </c>
      <c r="F12" s="291">
        <f t="shared" si="2"/>
        <v>0</v>
      </c>
      <c r="G12" s="410"/>
      <c r="H12" s="410"/>
      <c r="I12" s="410"/>
      <c r="J12" s="410"/>
      <c r="K12" s="410"/>
      <c r="L12" s="410"/>
      <c r="M12" s="410"/>
      <c r="N12" s="410"/>
      <c r="O12" s="410"/>
      <c r="P12" s="410"/>
      <c r="Q12" s="410"/>
      <c r="R12" s="411"/>
    </row>
    <row r="13" spans="2:18" s="108" customFormat="1" ht="15">
      <c r="B13" s="421"/>
      <c r="C13" s="116" t="str">
        <f>IF('données TK'!C34&lt;&gt;"",'données TK'!C34,'données TK'!B34)</f>
        <v>Produit 7</v>
      </c>
      <c r="D13" s="291">
        <f>'données éco.'!AM15</f>
        <v>0</v>
      </c>
      <c r="E13" s="291">
        <f t="shared" si="1"/>
        <v>0</v>
      </c>
      <c r="F13" s="291">
        <f t="shared" si="2"/>
        <v>0</v>
      </c>
      <c r="G13" s="410"/>
      <c r="H13" s="410"/>
      <c r="I13" s="410"/>
      <c r="J13" s="410"/>
      <c r="K13" s="410"/>
      <c r="L13" s="410"/>
      <c r="M13" s="410"/>
      <c r="N13" s="410"/>
      <c r="O13" s="410"/>
      <c r="P13" s="410"/>
      <c r="Q13" s="410"/>
      <c r="R13" s="411"/>
    </row>
    <row r="14" spans="2:18" s="108" customFormat="1" ht="15">
      <c r="B14" s="421"/>
      <c r="C14" s="116" t="str">
        <f>IF('données TK'!C35&lt;&gt;"",'données TK'!C35,'données TK'!B35)</f>
        <v>Produit 8</v>
      </c>
      <c r="D14" s="291">
        <f>'données éco.'!AM16</f>
        <v>0</v>
      </c>
      <c r="E14" s="291">
        <f t="shared" si="1"/>
        <v>0</v>
      </c>
      <c r="F14" s="291">
        <f t="shared" si="2"/>
        <v>0</v>
      </c>
      <c r="G14" s="410"/>
      <c r="H14" s="410"/>
      <c r="I14" s="410"/>
      <c r="J14" s="410"/>
      <c r="K14" s="410"/>
      <c r="L14" s="410"/>
      <c r="M14" s="410"/>
      <c r="N14" s="410"/>
      <c r="O14" s="410"/>
      <c r="P14" s="410"/>
      <c r="Q14" s="410"/>
      <c r="R14" s="411"/>
    </row>
    <row r="15" spans="2:18" s="108" customFormat="1" ht="15">
      <c r="B15" s="421"/>
      <c r="C15" s="116" t="str">
        <f>IF('données TK'!C36&lt;&gt;"",'données TK'!C36,'données TK'!B36)</f>
        <v>Produit 9</v>
      </c>
      <c r="D15" s="291">
        <f>'données éco.'!AM17</f>
        <v>0</v>
      </c>
      <c r="E15" s="291">
        <f t="shared" si="1"/>
        <v>0</v>
      </c>
      <c r="F15" s="291">
        <f t="shared" si="2"/>
        <v>0</v>
      </c>
      <c r="G15" s="410"/>
      <c r="H15" s="410"/>
      <c r="I15" s="410"/>
      <c r="J15" s="410"/>
      <c r="K15" s="410"/>
      <c r="L15" s="410"/>
      <c r="M15" s="410"/>
      <c r="N15" s="410"/>
      <c r="O15" s="410"/>
      <c r="P15" s="410"/>
      <c r="Q15" s="410"/>
      <c r="R15" s="411"/>
    </row>
    <row r="16" spans="2:18" s="108" customFormat="1" ht="15">
      <c r="B16" s="421"/>
      <c r="C16" s="116" t="str">
        <f>IF('données TK'!C37&lt;&gt;"",'données TK'!C37,'données TK'!B37)</f>
        <v>Produit 10</v>
      </c>
      <c r="D16" s="291">
        <f>'données éco.'!AM18</f>
        <v>0</v>
      </c>
      <c r="E16" s="291">
        <f t="shared" si="1"/>
        <v>0</v>
      </c>
      <c r="F16" s="291">
        <f t="shared" si="2"/>
        <v>0</v>
      </c>
      <c r="G16" s="410"/>
      <c r="H16" s="410"/>
      <c r="I16" s="410"/>
      <c r="J16" s="410"/>
      <c r="K16" s="410"/>
      <c r="L16" s="410"/>
      <c r="M16" s="410"/>
      <c r="N16" s="410"/>
      <c r="O16" s="410"/>
      <c r="P16" s="410"/>
      <c r="Q16" s="410"/>
      <c r="R16" s="411"/>
    </row>
    <row r="17" spans="2:18" s="108" customFormat="1" ht="15">
      <c r="B17" s="421"/>
      <c r="C17" s="116" t="str">
        <f>IF('données TK'!C38&lt;&gt;"",'données TK'!C38,'données TK'!B38)</f>
        <v>Produit 11</v>
      </c>
      <c r="D17" s="291">
        <f>'données éco.'!AM19</f>
        <v>0</v>
      </c>
      <c r="E17" s="291">
        <f t="shared" si="1"/>
        <v>0</v>
      </c>
      <c r="F17" s="291">
        <f t="shared" si="2"/>
        <v>0</v>
      </c>
      <c r="G17" s="410"/>
      <c r="H17" s="410"/>
      <c r="I17" s="410"/>
      <c r="J17" s="410"/>
      <c r="K17" s="410"/>
      <c r="L17" s="410"/>
      <c r="M17" s="410"/>
      <c r="N17" s="410"/>
      <c r="O17" s="410"/>
      <c r="P17" s="410"/>
      <c r="Q17" s="410"/>
      <c r="R17" s="411"/>
    </row>
    <row r="18" spans="2:18" s="108" customFormat="1" ht="15">
      <c r="B18" s="421"/>
      <c r="C18" s="116" t="str">
        <f>IF('données TK'!C39&lt;&gt;"",'données TK'!C39,'données TK'!B39)</f>
        <v>Produit 12</v>
      </c>
      <c r="D18" s="291">
        <f>'données éco.'!AM20</f>
        <v>0</v>
      </c>
      <c r="E18" s="291">
        <f t="shared" si="1"/>
        <v>0</v>
      </c>
      <c r="F18" s="291">
        <f t="shared" si="2"/>
        <v>0</v>
      </c>
      <c r="G18" s="410"/>
      <c r="H18" s="410"/>
      <c r="I18" s="410"/>
      <c r="J18" s="410"/>
      <c r="K18" s="410"/>
      <c r="L18" s="410"/>
      <c r="M18" s="410"/>
      <c r="N18" s="410"/>
      <c r="O18" s="410"/>
      <c r="P18" s="410"/>
      <c r="Q18" s="410"/>
      <c r="R18" s="411"/>
    </row>
    <row r="19" spans="2:18" s="108" customFormat="1" ht="15">
      <c r="B19" s="421"/>
      <c r="C19" s="116" t="str">
        <f>IF('données TK'!C40&lt;&gt;"",'données TK'!C40,'données TK'!B40)</f>
        <v>Produit 13</v>
      </c>
      <c r="D19" s="291">
        <f>'données éco.'!AM21</f>
        <v>0</v>
      </c>
      <c r="E19" s="291">
        <f t="shared" si="1"/>
        <v>0</v>
      </c>
      <c r="F19" s="291">
        <f t="shared" si="2"/>
        <v>0</v>
      </c>
      <c r="G19" s="410"/>
      <c r="H19" s="410"/>
      <c r="I19" s="410"/>
      <c r="J19" s="410"/>
      <c r="K19" s="410"/>
      <c r="L19" s="410"/>
      <c r="M19" s="410"/>
      <c r="N19" s="410"/>
      <c r="O19" s="410"/>
      <c r="P19" s="410"/>
      <c r="Q19" s="410"/>
      <c r="R19" s="411"/>
    </row>
    <row r="20" spans="2:18" s="108" customFormat="1" ht="15">
      <c r="B20" s="421"/>
      <c r="C20" s="116" t="str">
        <f>IF('données TK'!C41&lt;&gt;"",'données TK'!C41,'données TK'!B41)</f>
        <v>Produit 14</v>
      </c>
      <c r="D20" s="291">
        <f>'données éco.'!AM22</f>
        <v>0</v>
      </c>
      <c r="E20" s="291">
        <f t="shared" si="1"/>
        <v>0</v>
      </c>
      <c r="F20" s="291">
        <f t="shared" si="2"/>
        <v>0</v>
      </c>
      <c r="G20" s="410"/>
      <c r="H20" s="410"/>
      <c r="I20" s="410"/>
      <c r="J20" s="410"/>
      <c r="K20" s="410"/>
      <c r="L20" s="410"/>
      <c r="M20" s="410"/>
      <c r="N20" s="410"/>
      <c r="O20" s="410"/>
      <c r="P20" s="410"/>
      <c r="Q20" s="410"/>
      <c r="R20" s="411"/>
    </row>
    <row r="21" spans="2:18" s="108" customFormat="1" ht="15">
      <c r="B21" s="421"/>
      <c r="C21" s="116" t="str">
        <f>IF('données TK'!C42&lt;&gt;"",'données TK'!C42,'données TK'!B42)</f>
        <v>Produit 15</v>
      </c>
      <c r="D21" s="291">
        <f>'données éco.'!AM23</f>
        <v>0</v>
      </c>
      <c r="E21" s="291">
        <f t="shared" si="1"/>
        <v>0</v>
      </c>
      <c r="F21" s="291">
        <f t="shared" si="2"/>
        <v>0</v>
      </c>
      <c r="G21" s="410"/>
      <c r="H21" s="410"/>
      <c r="I21" s="410"/>
      <c r="J21" s="410"/>
      <c r="K21" s="410"/>
      <c r="L21" s="410"/>
      <c r="M21" s="410"/>
      <c r="N21" s="410"/>
      <c r="O21" s="410"/>
      <c r="P21" s="410"/>
      <c r="Q21" s="410"/>
      <c r="R21" s="411"/>
    </row>
    <row r="22" spans="2:18" s="108" customFormat="1" ht="15">
      <c r="B22" s="421"/>
      <c r="C22" s="116" t="str">
        <f>IF('données TK'!C43&lt;&gt;"",'données TK'!C43,'données TK'!B43)</f>
        <v>Produit 16</v>
      </c>
      <c r="D22" s="291">
        <f>'données éco.'!AM24</f>
        <v>0</v>
      </c>
      <c r="E22" s="291">
        <f t="shared" si="1"/>
        <v>0</v>
      </c>
      <c r="F22" s="291">
        <f t="shared" si="2"/>
        <v>0</v>
      </c>
      <c r="G22" s="410"/>
      <c r="H22" s="410"/>
      <c r="I22" s="410"/>
      <c r="J22" s="410"/>
      <c r="K22" s="410"/>
      <c r="L22" s="410"/>
      <c r="M22" s="410"/>
      <c r="N22" s="410"/>
      <c r="O22" s="410"/>
      <c r="P22" s="410"/>
      <c r="Q22" s="410"/>
      <c r="R22" s="411"/>
    </row>
    <row r="23" spans="2:18" s="108" customFormat="1" ht="15">
      <c r="B23" s="421"/>
      <c r="C23" s="116" t="str">
        <f>IF('données TK'!C44&lt;&gt;"",'données TK'!C44,'données TK'!B44)</f>
        <v>Produit 17</v>
      </c>
      <c r="D23" s="291">
        <f>'données éco.'!AM25</f>
        <v>0</v>
      </c>
      <c r="E23" s="291">
        <f t="shared" si="1"/>
        <v>0</v>
      </c>
      <c r="F23" s="291">
        <f t="shared" si="2"/>
        <v>0</v>
      </c>
      <c r="G23" s="410"/>
      <c r="H23" s="410"/>
      <c r="I23" s="410"/>
      <c r="J23" s="410"/>
      <c r="K23" s="410"/>
      <c r="L23" s="410"/>
      <c r="M23" s="410"/>
      <c r="N23" s="410"/>
      <c r="O23" s="410"/>
      <c r="P23" s="410"/>
      <c r="Q23" s="410"/>
      <c r="R23" s="411"/>
    </row>
    <row r="24" spans="2:18" s="108" customFormat="1" ht="15">
      <c r="B24" s="421"/>
      <c r="C24" s="116" t="str">
        <f>IF('données TK'!C45&lt;&gt;"",'données TK'!C45,'données TK'!B45)</f>
        <v>Produit 18</v>
      </c>
      <c r="D24" s="291">
        <f>'données éco.'!AM26</f>
        <v>0</v>
      </c>
      <c r="E24" s="291">
        <f t="shared" si="1"/>
        <v>0</v>
      </c>
      <c r="F24" s="291">
        <f t="shared" si="2"/>
        <v>0</v>
      </c>
      <c r="G24" s="410"/>
      <c r="H24" s="410"/>
      <c r="I24" s="410"/>
      <c r="J24" s="410"/>
      <c r="K24" s="410"/>
      <c r="L24" s="410"/>
      <c r="M24" s="410"/>
      <c r="N24" s="410"/>
      <c r="O24" s="410"/>
      <c r="P24" s="410"/>
      <c r="Q24" s="410"/>
      <c r="R24" s="411"/>
    </row>
    <row r="25" spans="2:18" s="108" customFormat="1" ht="15">
      <c r="B25" s="421"/>
      <c r="C25" s="116" t="str">
        <f>IF('données TK'!C46&lt;&gt;"",'données TK'!C46,'données TK'!B46)</f>
        <v>Produit 19</v>
      </c>
      <c r="D25" s="291">
        <f>'données éco.'!AM27</f>
        <v>0</v>
      </c>
      <c r="E25" s="291">
        <f t="shared" si="1"/>
        <v>0</v>
      </c>
      <c r="F25" s="291">
        <f t="shared" si="2"/>
        <v>0</v>
      </c>
      <c r="G25" s="410"/>
      <c r="H25" s="410"/>
      <c r="I25" s="410"/>
      <c r="J25" s="410"/>
      <c r="K25" s="410"/>
      <c r="L25" s="410"/>
      <c r="M25" s="410"/>
      <c r="N25" s="410"/>
      <c r="O25" s="410"/>
      <c r="P25" s="410"/>
      <c r="Q25" s="410"/>
      <c r="R25" s="411"/>
    </row>
    <row r="26" spans="2:18" s="108" customFormat="1" ht="15">
      <c r="B26" s="421"/>
      <c r="C26" s="116" t="str">
        <f>IF('données TK'!C47&lt;&gt;"",'données TK'!C47,'données TK'!B47)</f>
        <v>Produit 20</v>
      </c>
      <c r="D26" s="291">
        <f>'données éco.'!AM28</f>
        <v>0</v>
      </c>
      <c r="E26" s="291">
        <f t="shared" si="1"/>
        <v>0</v>
      </c>
      <c r="F26" s="291">
        <f t="shared" si="2"/>
        <v>0</v>
      </c>
      <c r="G26" s="410"/>
      <c r="H26" s="410"/>
      <c r="I26" s="410"/>
      <c r="J26" s="410"/>
      <c r="K26" s="410"/>
      <c r="L26" s="410"/>
      <c r="M26" s="410"/>
      <c r="N26" s="410"/>
      <c r="O26" s="410"/>
      <c r="P26" s="410"/>
      <c r="Q26" s="410"/>
      <c r="R26" s="411"/>
    </row>
    <row r="27" spans="2:18" s="108" customFormat="1" ht="15">
      <c r="B27" s="421"/>
      <c r="C27" s="116" t="str">
        <f>IF('données TK'!C48&lt;&gt;"",'données TK'!C48,'données TK'!B48)</f>
        <v xml:space="preserve">Produit 21 - Autoconsommation </v>
      </c>
      <c r="D27" s="291">
        <f>'données éco.'!AM29</f>
        <v>0</v>
      </c>
      <c r="E27" s="291">
        <f t="shared" si="1"/>
        <v>0</v>
      </c>
      <c r="F27" s="291">
        <f t="shared" si="2"/>
        <v>0</v>
      </c>
      <c r="G27" s="410"/>
      <c r="H27" s="410"/>
      <c r="I27" s="410"/>
      <c r="J27" s="410"/>
      <c r="K27" s="410"/>
      <c r="L27" s="410"/>
      <c r="M27" s="410"/>
      <c r="N27" s="410"/>
      <c r="O27" s="410"/>
      <c r="P27" s="410"/>
      <c r="Q27" s="410"/>
      <c r="R27" s="411"/>
    </row>
    <row r="28" spans="2:18" s="108" customFormat="1" ht="15">
      <c r="B28" s="420"/>
      <c r="C28" s="116" t="str">
        <f>IF('données TK'!C49&lt;&gt;"",'données TK'!C49,'données TK'!B49)</f>
        <v xml:space="preserve">Produit 22 - cession interne (ex: céréale transfo pain) </v>
      </c>
      <c r="D28" s="291">
        <f>'données éco.'!AM30</f>
        <v>0</v>
      </c>
      <c r="E28" s="291">
        <f t="shared" si="1"/>
        <v>0</v>
      </c>
      <c r="F28" s="291">
        <f t="shared" si="2"/>
        <v>0</v>
      </c>
      <c r="G28" s="410"/>
      <c r="H28" s="410"/>
      <c r="I28" s="410"/>
      <c r="J28" s="410"/>
      <c r="K28" s="410"/>
      <c r="L28" s="410"/>
      <c r="M28" s="410"/>
      <c r="N28" s="410"/>
      <c r="O28" s="410"/>
      <c r="P28" s="410"/>
      <c r="Q28" s="410"/>
      <c r="R28" s="411"/>
    </row>
    <row r="29" spans="2:18" s="108" customFormat="1" ht="15.75">
      <c r="B29" s="1016" t="s">
        <v>339</v>
      </c>
      <c r="C29" s="1017"/>
      <c r="D29" s="696">
        <f>'données éco.'!AM31</f>
        <v>0</v>
      </c>
      <c r="E29" s="696">
        <f t="shared" si="1"/>
        <v>0</v>
      </c>
      <c r="F29" s="696">
        <f t="shared" si="2"/>
        <v>0</v>
      </c>
      <c r="G29" s="112">
        <f>SUM(G7:G28)</f>
        <v>0</v>
      </c>
      <c r="H29" s="112">
        <f t="shared" ref="H29:R29" si="3">SUM(H7:H28)</f>
        <v>0</v>
      </c>
      <c r="I29" s="112">
        <f t="shared" si="3"/>
        <v>0</v>
      </c>
      <c r="J29" s="112">
        <f t="shared" si="3"/>
        <v>0</v>
      </c>
      <c r="K29" s="112">
        <f t="shared" si="3"/>
        <v>0</v>
      </c>
      <c r="L29" s="112">
        <f t="shared" si="3"/>
        <v>0</v>
      </c>
      <c r="M29" s="112">
        <f t="shared" si="3"/>
        <v>0</v>
      </c>
      <c r="N29" s="112">
        <f t="shared" si="3"/>
        <v>0</v>
      </c>
      <c r="O29" s="112">
        <f t="shared" si="3"/>
        <v>0</v>
      </c>
      <c r="P29" s="112">
        <f t="shared" si="3"/>
        <v>0</v>
      </c>
      <c r="Q29" s="112">
        <f t="shared" si="3"/>
        <v>0</v>
      </c>
      <c r="R29" s="121">
        <f t="shared" si="3"/>
        <v>0</v>
      </c>
    </row>
    <row r="30" spans="2:18" s="108" customFormat="1" ht="15.75">
      <c r="B30" s="609" t="s">
        <v>458</v>
      </c>
      <c r="C30" s="610"/>
      <c r="D30" s="291">
        <f>'données éco.'!Q246</f>
        <v>0</v>
      </c>
      <c r="E30" s="291">
        <f t="shared" si="1"/>
        <v>0</v>
      </c>
      <c r="F30" s="291">
        <f t="shared" si="2"/>
        <v>0</v>
      </c>
      <c r="G30" s="410"/>
      <c r="H30" s="410"/>
      <c r="I30" s="410"/>
      <c r="J30" s="410"/>
      <c r="K30" s="410"/>
      <c r="L30" s="410"/>
      <c r="M30" s="410"/>
      <c r="N30" s="410"/>
      <c r="O30" s="410"/>
      <c r="P30" s="410"/>
      <c r="Q30" s="410"/>
      <c r="R30" s="411"/>
    </row>
    <row r="31" spans="2:18" s="108" customFormat="1" ht="15.75">
      <c r="B31" s="609" t="s">
        <v>468</v>
      </c>
      <c r="C31" s="610"/>
      <c r="D31" s="608"/>
      <c r="E31" s="291">
        <f t="shared" si="1"/>
        <v>0</v>
      </c>
      <c r="F31" s="291">
        <f t="shared" si="2"/>
        <v>0</v>
      </c>
      <c r="G31" s="622"/>
      <c r="H31" s="622"/>
      <c r="I31" s="622"/>
      <c r="J31" s="622"/>
      <c r="K31" s="622"/>
      <c r="L31" s="622"/>
      <c r="M31" s="622"/>
      <c r="N31" s="622"/>
      <c r="O31" s="622"/>
      <c r="P31" s="622"/>
      <c r="Q31" s="622"/>
      <c r="R31" s="623"/>
    </row>
    <row r="32" spans="2:18" s="108" customFormat="1" ht="15.75">
      <c r="B32" s="625" t="s">
        <v>459</v>
      </c>
      <c r="C32" s="611" t="s">
        <v>490</v>
      </c>
      <c r="D32" s="291">
        <f>Annuités!D102</f>
        <v>0</v>
      </c>
      <c r="E32" s="291">
        <f t="shared" si="1"/>
        <v>0</v>
      </c>
      <c r="F32" s="291">
        <f t="shared" si="2"/>
        <v>0</v>
      </c>
      <c r="G32" s="410"/>
      <c r="H32" s="410"/>
      <c r="I32" s="410"/>
      <c r="J32" s="410"/>
      <c r="K32" s="410"/>
      <c r="L32" s="410"/>
      <c r="M32" s="410"/>
      <c r="N32" s="410"/>
      <c r="O32" s="410"/>
      <c r="P32" s="410"/>
      <c r="Q32" s="410"/>
      <c r="R32" s="411"/>
    </row>
    <row r="33" spans="2:19" s="108" customFormat="1" ht="15.75">
      <c r="B33" s="624"/>
      <c r="C33" s="611" t="s">
        <v>469</v>
      </c>
      <c r="D33" s="626"/>
      <c r="E33" s="291">
        <f t="shared" si="1"/>
        <v>0</v>
      </c>
      <c r="F33" s="291">
        <f t="shared" si="2"/>
        <v>0</v>
      </c>
      <c r="G33" s="410"/>
      <c r="H33" s="410"/>
      <c r="I33" s="410"/>
      <c r="J33" s="410"/>
      <c r="K33" s="410"/>
      <c r="L33" s="410"/>
      <c r="M33" s="410"/>
      <c r="N33" s="410"/>
      <c r="O33" s="410"/>
      <c r="P33" s="410"/>
      <c r="Q33" s="410"/>
      <c r="R33" s="411"/>
    </row>
    <row r="34" spans="2:19" s="108" customFormat="1" ht="15.75">
      <c r="B34" s="1033" t="s">
        <v>346</v>
      </c>
      <c r="C34" s="1034"/>
      <c r="D34" s="1034"/>
      <c r="E34" s="690"/>
      <c r="F34" s="696">
        <f t="shared" si="2"/>
        <v>0</v>
      </c>
      <c r="G34" s="112">
        <f>SUM(G29:G33)</f>
        <v>0</v>
      </c>
      <c r="H34" s="112">
        <f t="shared" ref="H34:R34" si="4">SUM(H29:H33)</f>
        <v>0</v>
      </c>
      <c r="I34" s="112">
        <f t="shared" si="4"/>
        <v>0</v>
      </c>
      <c r="J34" s="112">
        <f t="shared" si="4"/>
        <v>0</v>
      </c>
      <c r="K34" s="112">
        <f t="shared" si="4"/>
        <v>0</v>
      </c>
      <c r="L34" s="112">
        <f t="shared" si="4"/>
        <v>0</v>
      </c>
      <c r="M34" s="112">
        <f t="shared" si="4"/>
        <v>0</v>
      </c>
      <c r="N34" s="112">
        <f t="shared" si="4"/>
        <v>0</v>
      </c>
      <c r="O34" s="112">
        <f t="shared" si="4"/>
        <v>0</v>
      </c>
      <c r="P34" s="112">
        <f t="shared" si="4"/>
        <v>0</v>
      </c>
      <c r="Q34" s="112">
        <f t="shared" si="4"/>
        <v>0</v>
      </c>
      <c r="R34" s="121">
        <f t="shared" si="4"/>
        <v>0</v>
      </c>
    </row>
    <row r="35" spans="2:19" s="108" customFormat="1" ht="15.75">
      <c r="B35" s="1016" t="s">
        <v>460</v>
      </c>
      <c r="C35" s="1017"/>
      <c r="D35" s="115">
        <f>'données éco.'!AL31</f>
        <v>0</v>
      </c>
      <c r="E35" s="291">
        <f t="shared" ref="E35:E36" si="5">D35-F35</f>
        <v>0</v>
      </c>
      <c r="F35" s="291">
        <f t="shared" si="2"/>
        <v>0</v>
      </c>
      <c r="G35" s="410"/>
      <c r="H35" s="410"/>
      <c r="I35" s="410"/>
      <c r="J35" s="410"/>
      <c r="K35" s="410"/>
      <c r="L35" s="410"/>
      <c r="M35" s="410"/>
      <c r="N35" s="410"/>
      <c r="O35" s="410"/>
      <c r="P35" s="410"/>
      <c r="Q35" s="410"/>
      <c r="R35" s="411"/>
    </row>
    <row r="36" spans="2:19" s="108" customFormat="1" ht="16.5" thickBot="1">
      <c r="B36" s="1024" t="s">
        <v>344</v>
      </c>
      <c r="C36" s="1025"/>
      <c r="D36" s="698">
        <f>'données éco.'!AN31+D30+D31+D32+D33</f>
        <v>0</v>
      </c>
      <c r="E36" s="698">
        <f t="shared" si="5"/>
        <v>0</v>
      </c>
      <c r="F36" s="698">
        <f t="shared" si="2"/>
        <v>0</v>
      </c>
      <c r="G36" s="138">
        <f>G34+G35</f>
        <v>0</v>
      </c>
      <c r="H36" s="138">
        <f t="shared" ref="H36:R36" si="6">H34+H35</f>
        <v>0</v>
      </c>
      <c r="I36" s="138">
        <f t="shared" si="6"/>
        <v>0</v>
      </c>
      <c r="J36" s="138">
        <f t="shared" si="6"/>
        <v>0</v>
      </c>
      <c r="K36" s="138">
        <f t="shared" si="6"/>
        <v>0</v>
      </c>
      <c r="L36" s="138">
        <f t="shared" si="6"/>
        <v>0</v>
      </c>
      <c r="M36" s="138">
        <f t="shared" si="6"/>
        <v>0</v>
      </c>
      <c r="N36" s="138">
        <f t="shared" si="6"/>
        <v>0</v>
      </c>
      <c r="O36" s="138">
        <f t="shared" si="6"/>
        <v>0</v>
      </c>
      <c r="P36" s="138">
        <f t="shared" si="6"/>
        <v>0</v>
      </c>
      <c r="Q36" s="138">
        <f t="shared" si="6"/>
        <v>0</v>
      </c>
      <c r="R36" s="174">
        <f t="shared" si="6"/>
        <v>0</v>
      </c>
    </row>
    <row r="37" spans="2:19" ht="22.9" customHeight="1" thickBot="1"/>
    <row r="38" spans="2:19" s="108" customFormat="1" ht="15.75">
      <c r="B38" s="124" t="s">
        <v>336</v>
      </c>
      <c r="C38" s="120" t="str">
        <f>T('données éco.'!B37:D37)</f>
        <v xml:space="preserve">Cessions internes </v>
      </c>
      <c r="D38" s="127">
        <f>'données éco.'!AL37</f>
        <v>0</v>
      </c>
      <c r="E38" s="127">
        <f>D38-F38</f>
        <v>0</v>
      </c>
      <c r="F38" s="127">
        <f t="shared" ref="F38:F98" si="7">SUM(G38:R38)</f>
        <v>0</v>
      </c>
      <c r="G38" s="412"/>
      <c r="H38" s="412"/>
      <c r="I38" s="412"/>
      <c r="J38" s="412"/>
      <c r="K38" s="412"/>
      <c r="L38" s="412"/>
      <c r="M38" s="412"/>
      <c r="N38" s="412"/>
      <c r="O38" s="412"/>
      <c r="P38" s="412"/>
      <c r="Q38" s="412"/>
      <c r="R38" s="413"/>
      <c r="S38" s="110"/>
    </row>
    <row r="39" spans="2:19" s="108" customFormat="1" ht="15">
      <c r="B39" s="109"/>
      <c r="C39" s="116" t="str">
        <f>T('données éco.'!B38:D38)</f>
        <v xml:space="preserve">Cessions internes </v>
      </c>
      <c r="D39" s="292">
        <f>'données éco.'!AL38</f>
        <v>0</v>
      </c>
      <c r="E39" s="292">
        <f t="shared" ref="E39:E69" si="8">D39-F39</f>
        <v>0</v>
      </c>
      <c r="F39" s="292">
        <f t="shared" si="7"/>
        <v>0</v>
      </c>
      <c r="G39" s="410"/>
      <c r="H39" s="410"/>
      <c r="I39" s="410"/>
      <c r="J39" s="410"/>
      <c r="K39" s="410"/>
      <c r="L39" s="410"/>
      <c r="M39" s="410"/>
      <c r="N39" s="410"/>
      <c r="O39" s="410"/>
      <c r="P39" s="410"/>
      <c r="Q39" s="410"/>
      <c r="R39" s="411"/>
      <c r="S39" s="110"/>
    </row>
    <row r="40" spans="2:19" s="108" customFormat="1" ht="15">
      <c r="B40" s="109"/>
      <c r="C40" s="116" t="str">
        <f>T('données éco.'!B39:D39)</f>
        <v>Aliment bétail</v>
      </c>
      <c r="D40" s="292">
        <f>'données éco.'!AL39</f>
        <v>0</v>
      </c>
      <c r="E40" s="292">
        <f t="shared" si="8"/>
        <v>0</v>
      </c>
      <c r="F40" s="292">
        <f t="shared" si="7"/>
        <v>0</v>
      </c>
      <c r="G40" s="410"/>
      <c r="H40" s="410"/>
      <c r="I40" s="410"/>
      <c r="J40" s="410"/>
      <c r="K40" s="410"/>
      <c r="L40" s="410"/>
      <c r="M40" s="410"/>
      <c r="N40" s="410"/>
      <c r="O40" s="410"/>
      <c r="P40" s="410"/>
      <c r="Q40" s="410"/>
      <c r="R40" s="411"/>
      <c r="S40" s="110"/>
    </row>
    <row r="41" spans="2:19" s="108" customFormat="1" ht="15">
      <c r="B41" s="109"/>
      <c r="C41" s="116" t="str">
        <f>T('données éco.'!B40:D40)</f>
        <v>Animaux</v>
      </c>
      <c r="D41" s="292">
        <f>'données éco.'!AL40</f>
        <v>0</v>
      </c>
      <c r="E41" s="292">
        <f t="shared" si="8"/>
        <v>0</v>
      </c>
      <c r="F41" s="292">
        <f t="shared" si="7"/>
        <v>0</v>
      </c>
      <c r="G41" s="410"/>
      <c r="H41" s="410"/>
      <c r="I41" s="410"/>
      <c r="J41" s="410"/>
      <c r="K41" s="410"/>
      <c r="L41" s="410"/>
      <c r="M41" s="410"/>
      <c r="N41" s="410"/>
      <c r="O41" s="410"/>
      <c r="P41" s="410"/>
      <c r="Q41" s="410"/>
      <c r="R41" s="411"/>
      <c r="S41" s="110"/>
    </row>
    <row r="42" spans="2:19" s="108" customFormat="1" ht="15">
      <c r="B42" s="109"/>
      <c r="C42" s="116" t="str">
        <f>T('données éco.'!B41:D41)</f>
        <v xml:space="preserve">Carburants, lubrifiants (huile, fioul pour appareil ferme) </v>
      </c>
      <c r="D42" s="292">
        <f>'données éco.'!AL41</f>
        <v>0</v>
      </c>
      <c r="E42" s="292">
        <f t="shared" si="8"/>
        <v>0</v>
      </c>
      <c r="F42" s="292">
        <f t="shared" si="7"/>
        <v>0</v>
      </c>
      <c r="G42" s="410"/>
      <c r="H42" s="410"/>
      <c r="I42" s="410"/>
      <c r="J42" s="410"/>
      <c r="K42" s="410"/>
      <c r="L42" s="410"/>
      <c r="M42" s="410"/>
      <c r="N42" s="410"/>
      <c r="O42" s="410"/>
      <c r="P42" s="410"/>
      <c r="Q42" s="410"/>
      <c r="R42" s="411"/>
      <c r="S42" s="110"/>
    </row>
    <row r="43" spans="2:19" s="108" customFormat="1" ht="15">
      <c r="B43" s="109"/>
      <c r="C43" s="116" t="str">
        <f>T('données éco.'!B42:D42)</f>
        <v>Combustibles, bois</v>
      </c>
      <c r="D43" s="292">
        <f>'données éco.'!AL42</f>
        <v>0</v>
      </c>
      <c r="E43" s="292">
        <f t="shared" si="8"/>
        <v>0</v>
      </c>
      <c r="F43" s="292">
        <f t="shared" si="7"/>
        <v>0</v>
      </c>
      <c r="G43" s="410"/>
      <c r="H43" s="410"/>
      <c r="I43" s="410"/>
      <c r="J43" s="410"/>
      <c r="K43" s="410"/>
      <c r="L43" s="410"/>
      <c r="M43" s="410"/>
      <c r="N43" s="410"/>
      <c r="O43" s="410"/>
      <c r="P43" s="410"/>
      <c r="Q43" s="410"/>
      <c r="R43" s="411"/>
      <c r="S43" s="110"/>
    </row>
    <row r="44" spans="2:19" s="108" customFormat="1" ht="15">
      <c r="B44" s="109"/>
      <c r="C44" s="116" t="str">
        <f>T('données éco.'!B43:D43)</f>
        <v>Emballage</v>
      </c>
      <c r="D44" s="292">
        <f>'données éco.'!AL43</f>
        <v>0</v>
      </c>
      <c r="E44" s="292">
        <f t="shared" si="8"/>
        <v>0</v>
      </c>
      <c r="F44" s="292">
        <f t="shared" si="7"/>
        <v>0</v>
      </c>
      <c r="G44" s="410"/>
      <c r="H44" s="410"/>
      <c r="I44" s="410"/>
      <c r="J44" s="410"/>
      <c r="K44" s="410"/>
      <c r="L44" s="410"/>
      <c r="M44" s="410"/>
      <c r="N44" s="410"/>
      <c r="O44" s="410"/>
      <c r="P44" s="410"/>
      <c r="Q44" s="410"/>
      <c r="R44" s="411"/>
      <c r="S44" s="110"/>
    </row>
    <row r="45" spans="2:19" s="108" customFormat="1" ht="15">
      <c r="B45" s="109"/>
      <c r="C45" s="116" t="str">
        <f>T('données éco.'!B44:D44)</f>
        <v>Engrais</v>
      </c>
      <c r="D45" s="292">
        <f>'données éco.'!AL44</f>
        <v>0</v>
      </c>
      <c r="E45" s="292">
        <f t="shared" si="8"/>
        <v>0</v>
      </c>
      <c r="F45" s="292">
        <f t="shared" si="7"/>
        <v>0</v>
      </c>
      <c r="G45" s="410"/>
      <c r="H45" s="410"/>
      <c r="I45" s="410"/>
      <c r="J45" s="410"/>
      <c r="K45" s="410"/>
      <c r="L45" s="410"/>
      <c r="M45" s="410"/>
      <c r="N45" s="410"/>
      <c r="O45" s="410"/>
      <c r="P45" s="410"/>
      <c r="Q45" s="410"/>
      <c r="R45" s="411"/>
      <c r="S45" s="110"/>
    </row>
    <row r="46" spans="2:19" s="108" customFormat="1" ht="15">
      <c r="B46" s="109"/>
      <c r="C46" s="116" t="str">
        <f>T('données éco.'!B45:D45)</f>
        <v>Entretien matériel ou batiment spécifique à un atelier</v>
      </c>
      <c r="D46" s="292">
        <f>'données éco.'!AL45</f>
        <v>0</v>
      </c>
      <c r="E46" s="292">
        <f t="shared" si="8"/>
        <v>0</v>
      </c>
      <c r="F46" s="292">
        <f t="shared" si="7"/>
        <v>0</v>
      </c>
      <c r="G46" s="410"/>
      <c r="H46" s="410"/>
      <c r="I46" s="410"/>
      <c r="J46" s="410"/>
      <c r="K46" s="410"/>
      <c r="L46" s="410"/>
      <c r="M46" s="410"/>
      <c r="N46" s="410"/>
      <c r="O46" s="410"/>
      <c r="P46" s="410"/>
      <c r="Q46" s="410"/>
      <c r="R46" s="411"/>
      <c r="S46" s="110"/>
    </row>
    <row r="47" spans="2:19" s="108" customFormat="1" ht="15">
      <c r="B47" s="109"/>
      <c r="C47" s="116" t="str">
        <f>T('données éco.'!B46:D46)</f>
        <v>Honoraire vétérinaire atelier 1</v>
      </c>
      <c r="D47" s="292">
        <f>'données éco.'!AL46</f>
        <v>0</v>
      </c>
      <c r="E47" s="292">
        <f t="shared" si="8"/>
        <v>0</v>
      </c>
      <c r="F47" s="292">
        <f t="shared" si="7"/>
        <v>0</v>
      </c>
      <c r="G47" s="410"/>
      <c r="H47" s="410"/>
      <c r="I47" s="410"/>
      <c r="J47" s="410"/>
      <c r="K47" s="410"/>
      <c r="L47" s="410"/>
      <c r="M47" s="410"/>
      <c r="N47" s="410"/>
      <c r="O47" s="410"/>
      <c r="P47" s="410"/>
      <c r="Q47" s="410"/>
      <c r="R47" s="411"/>
      <c r="S47" s="110"/>
    </row>
    <row r="48" spans="2:19" s="108" customFormat="1" ht="15">
      <c r="B48" s="109"/>
      <c r="C48" s="116" t="str">
        <f>T('données éco.'!B47:D47)</f>
        <v>Produits de défense de végétaux</v>
      </c>
      <c r="D48" s="292">
        <f>'données éco.'!AL47</f>
        <v>0</v>
      </c>
      <c r="E48" s="292">
        <f t="shared" si="8"/>
        <v>0</v>
      </c>
      <c r="F48" s="292">
        <f t="shared" si="7"/>
        <v>0</v>
      </c>
      <c r="G48" s="410"/>
      <c r="H48" s="410"/>
      <c r="I48" s="410"/>
      <c r="J48" s="410"/>
      <c r="K48" s="410"/>
      <c r="L48" s="410"/>
      <c r="M48" s="410"/>
      <c r="N48" s="410"/>
      <c r="O48" s="410"/>
      <c r="P48" s="410"/>
      <c r="Q48" s="410"/>
      <c r="R48" s="411"/>
      <c r="S48" s="110"/>
    </row>
    <row r="49" spans="2:19" s="108" customFormat="1" ht="15">
      <c r="B49" s="109"/>
      <c r="C49" s="116" t="str">
        <f>T('données éco.'!B48:D48)</f>
        <v>Produits de reproduction animale</v>
      </c>
      <c r="D49" s="292">
        <f>'données éco.'!AL48</f>
        <v>0</v>
      </c>
      <c r="E49" s="292">
        <f t="shared" si="8"/>
        <v>0</v>
      </c>
      <c r="F49" s="292">
        <f t="shared" si="7"/>
        <v>0</v>
      </c>
      <c r="G49" s="410"/>
      <c r="H49" s="410"/>
      <c r="I49" s="410"/>
      <c r="J49" s="410"/>
      <c r="K49" s="410"/>
      <c r="L49" s="410"/>
      <c r="M49" s="410"/>
      <c r="N49" s="410"/>
      <c r="O49" s="410"/>
      <c r="P49" s="410"/>
      <c r="Q49" s="410"/>
      <c r="R49" s="411"/>
      <c r="S49" s="110"/>
    </row>
    <row r="50" spans="2:19" s="108" customFormat="1" ht="15">
      <c r="B50" s="109"/>
      <c r="C50" s="116" t="str">
        <f>T('données éco.'!B49:D49)</f>
        <v>Produits d'entretien et hygiène</v>
      </c>
      <c r="D50" s="292">
        <f>'données éco.'!AL49</f>
        <v>0</v>
      </c>
      <c r="E50" s="292">
        <f t="shared" si="8"/>
        <v>0</v>
      </c>
      <c r="F50" s="292">
        <f t="shared" si="7"/>
        <v>0</v>
      </c>
      <c r="G50" s="410"/>
      <c r="H50" s="410"/>
      <c r="I50" s="410"/>
      <c r="J50" s="410"/>
      <c r="K50" s="410"/>
      <c r="L50" s="410"/>
      <c r="M50" s="410"/>
      <c r="N50" s="410"/>
      <c r="O50" s="410"/>
      <c r="P50" s="410"/>
      <c r="Q50" s="410"/>
      <c r="R50" s="411"/>
      <c r="S50" s="110"/>
    </row>
    <row r="51" spans="2:19" s="108" customFormat="1" ht="15">
      <c r="B51" s="109"/>
      <c r="C51" s="116" t="str">
        <f>T('données éco.'!B50:D50)</f>
        <v>Produits vétérinaires</v>
      </c>
      <c r="D51" s="292">
        <f>'données éco.'!AL50</f>
        <v>0</v>
      </c>
      <c r="E51" s="292">
        <f t="shared" si="8"/>
        <v>0</v>
      </c>
      <c r="F51" s="292">
        <f t="shared" si="7"/>
        <v>0</v>
      </c>
      <c r="G51" s="410"/>
      <c r="H51" s="410"/>
      <c r="I51" s="410"/>
      <c r="J51" s="410"/>
      <c r="K51" s="410"/>
      <c r="L51" s="410"/>
      <c r="M51" s="410"/>
      <c r="N51" s="410"/>
      <c r="O51" s="410"/>
      <c r="P51" s="410"/>
      <c r="Q51" s="410"/>
      <c r="R51" s="411"/>
      <c r="S51" s="110"/>
    </row>
    <row r="52" spans="2:19" s="108" customFormat="1" ht="15">
      <c r="B52" s="109"/>
      <c r="C52" s="116" t="str">
        <f>T('données éco.'!B51:D51)</f>
        <v>Salaire et charge occasionnelle</v>
      </c>
      <c r="D52" s="292">
        <f>'données éco.'!AL51</f>
        <v>0</v>
      </c>
      <c r="E52" s="292">
        <f t="shared" si="8"/>
        <v>0</v>
      </c>
      <c r="F52" s="292">
        <f t="shared" si="7"/>
        <v>0</v>
      </c>
      <c r="G52" s="410"/>
      <c r="H52" s="410"/>
      <c r="I52" s="410"/>
      <c r="J52" s="410"/>
      <c r="K52" s="410"/>
      <c r="L52" s="410"/>
      <c r="M52" s="410"/>
      <c r="N52" s="410"/>
      <c r="O52" s="410"/>
      <c r="P52" s="410"/>
      <c r="Q52" s="410"/>
      <c r="R52" s="411"/>
      <c r="S52" s="110"/>
    </row>
    <row r="53" spans="2:19" s="108" customFormat="1" ht="15">
      <c r="B53" s="109"/>
      <c r="C53" s="116" t="str">
        <f>T('données éco.'!B52:D52)</f>
        <v>Semences et plants</v>
      </c>
      <c r="D53" s="292">
        <f>'données éco.'!AL52</f>
        <v>0</v>
      </c>
      <c r="E53" s="292">
        <f t="shared" si="8"/>
        <v>0</v>
      </c>
      <c r="F53" s="292">
        <f t="shared" si="7"/>
        <v>0</v>
      </c>
      <c r="G53" s="410"/>
      <c r="H53" s="410"/>
      <c r="I53" s="410"/>
      <c r="J53" s="410"/>
      <c r="K53" s="410"/>
      <c r="L53" s="410"/>
      <c r="M53" s="410"/>
      <c r="N53" s="410"/>
      <c r="O53" s="410"/>
      <c r="P53" s="410"/>
      <c r="Q53" s="410"/>
      <c r="R53" s="411"/>
      <c r="S53" s="110"/>
    </row>
    <row r="54" spans="2:19" s="108" customFormat="1" ht="15">
      <c r="B54" s="109"/>
      <c r="C54" s="116" t="str">
        <f>T('données éco.'!B53:D53)</f>
        <v>Travaux par tiers pour animaux (les prestations de service , ex:tonte des brebis</v>
      </c>
      <c r="D54" s="292">
        <f>'données éco.'!AL53</f>
        <v>0</v>
      </c>
      <c r="E54" s="292">
        <f t="shared" si="8"/>
        <v>0</v>
      </c>
      <c r="F54" s="292">
        <f t="shared" si="7"/>
        <v>0</v>
      </c>
      <c r="G54" s="410"/>
      <c r="H54" s="410"/>
      <c r="I54" s="410"/>
      <c r="J54" s="410"/>
      <c r="K54" s="410"/>
      <c r="L54" s="410"/>
      <c r="M54" s="410"/>
      <c r="N54" s="410"/>
      <c r="O54" s="410"/>
      <c r="P54" s="410"/>
      <c r="Q54" s="410"/>
      <c r="R54" s="411"/>
      <c r="S54" s="110"/>
    </row>
    <row r="55" spans="2:19" s="108" customFormat="1" ht="15">
      <c r="B55" s="109"/>
      <c r="C55" s="116" t="str">
        <f>T('données éco.'!B54:D54)</f>
        <v>Travaux par tiers pour végétaux (CUMA…)</v>
      </c>
      <c r="D55" s="291">
        <f>'données éco.'!AL54</f>
        <v>0</v>
      </c>
      <c r="E55" s="292">
        <f t="shared" si="8"/>
        <v>0</v>
      </c>
      <c r="F55" s="291">
        <f t="shared" si="7"/>
        <v>0</v>
      </c>
      <c r="G55" s="410"/>
      <c r="H55" s="410"/>
      <c r="I55" s="410"/>
      <c r="J55" s="410"/>
      <c r="K55" s="410"/>
      <c r="L55" s="410"/>
      <c r="M55" s="410"/>
      <c r="N55" s="410"/>
      <c r="O55" s="410"/>
      <c r="P55" s="410"/>
      <c r="Q55" s="410"/>
      <c r="R55" s="411"/>
      <c r="S55" s="110"/>
    </row>
    <row r="56" spans="2:19" s="108" customFormat="1" ht="15">
      <c r="B56" s="109"/>
      <c r="C56" s="116" t="str">
        <f>T('données éco.'!B55:D55)</f>
        <v/>
      </c>
      <c r="D56" s="291">
        <f>'données éco.'!AL55</f>
        <v>0</v>
      </c>
      <c r="E56" s="292">
        <f t="shared" si="8"/>
        <v>0</v>
      </c>
      <c r="F56" s="291">
        <f t="shared" si="7"/>
        <v>0</v>
      </c>
      <c r="G56" s="410"/>
      <c r="H56" s="410"/>
      <c r="I56" s="410"/>
      <c r="J56" s="410"/>
      <c r="K56" s="410"/>
      <c r="L56" s="410"/>
      <c r="M56" s="410"/>
      <c r="N56" s="410"/>
      <c r="O56" s="410"/>
      <c r="P56" s="410"/>
      <c r="Q56" s="410"/>
      <c r="R56" s="411"/>
      <c r="S56" s="110"/>
    </row>
    <row r="57" spans="2:19" s="108" customFormat="1" ht="15">
      <c r="B57" s="109"/>
      <c r="C57" s="116" t="str">
        <f>T('données éco.'!B56:D56)</f>
        <v/>
      </c>
      <c r="D57" s="291">
        <f>'données éco.'!AL56</f>
        <v>0</v>
      </c>
      <c r="E57" s="292">
        <f t="shared" si="8"/>
        <v>0</v>
      </c>
      <c r="F57" s="291">
        <f t="shared" si="7"/>
        <v>0</v>
      </c>
      <c r="G57" s="410"/>
      <c r="H57" s="410"/>
      <c r="I57" s="410"/>
      <c r="J57" s="410"/>
      <c r="K57" s="410"/>
      <c r="L57" s="410"/>
      <c r="M57" s="410"/>
      <c r="N57" s="410"/>
      <c r="O57" s="410"/>
      <c r="P57" s="410"/>
      <c r="Q57" s="410"/>
      <c r="R57" s="411"/>
      <c r="S57" s="110"/>
    </row>
    <row r="58" spans="2:19" s="108" customFormat="1" ht="15">
      <c r="B58" s="109"/>
      <c r="C58" s="116" t="str">
        <f>T('données éco.'!B57:D57)</f>
        <v/>
      </c>
      <c r="D58" s="291">
        <f>'données éco.'!AL57</f>
        <v>0</v>
      </c>
      <c r="E58" s="292">
        <f t="shared" si="8"/>
        <v>0</v>
      </c>
      <c r="F58" s="291">
        <f t="shared" si="7"/>
        <v>0</v>
      </c>
      <c r="G58" s="410"/>
      <c r="H58" s="410"/>
      <c r="I58" s="410"/>
      <c r="J58" s="410"/>
      <c r="K58" s="410"/>
      <c r="L58" s="410"/>
      <c r="M58" s="410"/>
      <c r="N58" s="410"/>
      <c r="O58" s="410"/>
      <c r="P58" s="410"/>
      <c r="Q58" s="410"/>
      <c r="R58" s="411"/>
      <c r="S58" s="110"/>
    </row>
    <row r="59" spans="2:19" s="108" customFormat="1" ht="15">
      <c r="B59" s="109"/>
      <c r="C59" s="116" t="str">
        <f>T('données éco.'!B58:D58)</f>
        <v/>
      </c>
      <c r="D59" s="291">
        <f>'données éco.'!AL58</f>
        <v>0</v>
      </c>
      <c r="E59" s="292">
        <f t="shared" si="8"/>
        <v>0</v>
      </c>
      <c r="F59" s="291">
        <f t="shared" si="7"/>
        <v>0</v>
      </c>
      <c r="G59" s="410"/>
      <c r="H59" s="410"/>
      <c r="I59" s="410"/>
      <c r="J59" s="410"/>
      <c r="K59" s="410"/>
      <c r="L59" s="410"/>
      <c r="M59" s="410"/>
      <c r="N59" s="410"/>
      <c r="O59" s="410"/>
      <c r="P59" s="410"/>
      <c r="Q59" s="410"/>
      <c r="R59" s="411"/>
      <c r="S59" s="110"/>
    </row>
    <row r="60" spans="2:19" s="108" customFormat="1" ht="15">
      <c r="B60" s="109"/>
      <c r="C60" s="116" t="str">
        <f>T('données éco.'!B59:D59)</f>
        <v/>
      </c>
      <c r="D60" s="291">
        <f>'données éco.'!AL59</f>
        <v>0</v>
      </c>
      <c r="E60" s="292">
        <f t="shared" si="8"/>
        <v>0</v>
      </c>
      <c r="F60" s="291">
        <f t="shared" si="7"/>
        <v>0</v>
      </c>
      <c r="G60" s="410"/>
      <c r="H60" s="410"/>
      <c r="I60" s="410"/>
      <c r="J60" s="410"/>
      <c r="K60" s="410"/>
      <c r="L60" s="410"/>
      <c r="M60" s="410"/>
      <c r="N60" s="410"/>
      <c r="O60" s="410"/>
      <c r="P60" s="410"/>
      <c r="Q60" s="410"/>
      <c r="R60" s="411"/>
      <c r="S60" s="110"/>
    </row>
    <row r="61" spans="2:19" s="108" customFormat="1" ht="15">
      <c r="B61" s="109"/>
      <c r="C61" s="116" t="str">
        <f>T('données éco.'!B60:D60)</f>
        <v/>
      </c>
      <c r="D61" s="291">
        <f>'données éco.'!AL60</f>
        <v>0</v>
      </c>
      <c r="E61" s="292">
        <f t="shared" si="8"/>
        <v>0</v>
      </c>
      <c r="F61" s="291">
        <f t="shared" si="7"/>
        <v>0</v>
      </c>
      <c r="G61" s="410"/>
      <c r="H61" s="410"/>
      <c r="I61" s="410"/>
      <c r="J61" s="410"/>
      <c r="K61" s="410"/>
      <c r="L61" s="410"/>
      <c r="M61" s="410"/>
      <c r="N61" s="410"/>
      <c r="O61" s="410"/>
      <c r="P61" s="410"/>
      <c r="Q61" s="410"/>
      <c r="R61" s="411"/>
      <c r="S61" s="110"/>
    </row>
    <row r="62" spans="2:19" s="108" customFormat="1" ht="15">
      <c r="B62" s="109"/>
      <c r="C62" s="116" t="str">
        <f>T('données éco.'!B61:D61)</f>
        <v/>
      </c>
      <c r="D62" s="291">
        <f>'données éco.'!AL61</f>
        <v>0</v>
      </c>
      <c r="E62" s="292">
        <f t="shared" si="8"/>
        <v>0</v>
      </c>
      <c r="F62" s="291">
        <f t="shared" si="7"/>
        <v>0</v>
      </c>
      <c r="G62" s="410"/>
      <c r="H62" s="410"/>
      <c r="I62" s="410"/>
      <c r="J62" s="410"/>
      <c r="K62" s="410"/>
      <c r="L62" s="410"/>
      <c r="M62" s="410"/>
      <c r="N62" s="410"/>
      <c r="O62" s="410"/>
      <c r="P62" s="410"/>
      <c r="Q62" s="410"/>
      <c r="R62" s="411"/>
      <c r="S62" s="110"/>
    </row>
    <row r="63" spans="2:19" s="108" customFormat="1" ht="15">
      <c r="B63" s="109"/>
      <c r="C63" s="116" t="str">
        <f>T('données éco.'!B62:D62)</f>
        <v/>
      </c>
      <c r="D63" s="291">
        <f>'données éco.'!AL62</f>
        <v>0</v>
      </c>
      <c r="E63" s="292">
        <f t="shared" si="8"/>
        <v>0</v>
      </c>
      <c r="F63" s="291">
        <f t="shared" si="7"/>
        <v>0</v>
      </c>
      <c r="G63" s="410"/>
      <c r="H63" s="410"/>
      <c r="I63" s="410"/>
      <c r="J63" s="410"/>
      <c r="K63" s="410"/>
      <c r="L63" s="410"/>
      <c r="M63" s="410"/>
      <c r="N63" s="410"/>
      <c r="O63" s="410"/>
      <c r="P63" s="410"/>
      <c r="Q63" s="410"/>
      <c r="R63" s="411"/>
      <c r="S63" s="110"/>
    </row>
    <row r="64" spans="2:19" s="108" customFormat="1" ht="15">
      <c r="B64" s="109"/>
      <c r="C64" s="116" t="str">
        <f>T('données éco.'!B63:D63)</f>
        <v/>
      </c>
      <c r="D64" s="291">
        <f>'données éco.'!AL63</f>
        <v>0</v>
      </c>
      <c r="E64" s="292">
        <f t="shared" si="8"/>
        <v>0</v>
      </c>
      <c r="F64" s="291">
        <f t="shared" si="7"/>
        <v>0</v>
      </c>
      <c r="G64" s="410"/>
      <c r="H64" s="410"/>
      <c r="I64" s="410"/>
      <c r="J64" s="410"/>
      <c r="K64" s="410"/>
      <c r="L64" s="410"/>
      <c r="M64" s="410"/>
      <c r="N64" s="410"/>
      <c r="O64" s="410"/>
      <c r="P64" s="410"/>
      <c r="Q64" s="410"/>
      <c r="R64" s="411"/>
      <c r="S64" s="110"/>
    </row>
    <row r="65" spans="2:19" s="108" customFormat="1" ht="15">
      <c r="B65" s="109"/>
      <c r="C65" s="116" t="str">
        <f>T('données éco.'!B64:D64)</f>
        <v/>
      </c>
      <c r="D65" s="291">
        <f>'données éco.'!AL64</f>
        <v>0</v>
      </c>
      <c r="E65" s="292">
        <f t="shared" si="8"/>
        <v>0</v>
      </c>
      <c r="F65" s="291">
        <f t="shared" si="7"/>
        <v>0</v>
      </c>
      <c r="G65" s="410"/>
      <c r="H65" s="410"/>
      <c r="I65" s="410"/>
      <c r="J65" s="410"/>
      <c r="K65" s="410"/>
      <c r="L65" s="410"/>
      <c r="M65" s="410"/>
      <c r="N65" s="410"/>
      <c r="O65" s="410"/>
      <c r="P65" s="410"/>
      <c r="Q65" s="410"/>
      <c r="R65" s="411"/>
      <c r="S65" s="110"/>
    </row>
    <row r="66" spans="2:19" s="108" customFormat="1" ht="15">
      <c r="B66" s="109"/>
      <c r="C66" s="116" t="str">
        <f>T('données éco.'!B65:D65)</f>
        <v/>
      </c>
      <c r="D66" s="291">
        <f>'données éco.'!AL65</f>
        <v>0</v>
      </c>
      <c r="E66" s="292">
        <f t="shared" si="8"/>
        <v>0</v>
      </c>
      <c r="F66" s="291">
        <f t="shared" si="7"/>
        <v>0</v>
      </c>
      <c r="G66" s="410"/>
      <c r="H66" s="410"/>
      <c r="I66" s="410"/>
      <c r="J66" s="410"/>
      <c r="K66" s="410"/>
      <c r="L66" s="410"/>
      <c r="M66" s="410"/>
      <c r="N66" s="410"/>
      <c r="O66" s="410"/>
      <c r="P66" s="410"/>
      <c r="Q66" s="410"/>
      <c r="R66" s="411"/>
      <c r="S66" s="110"/>
    </row>
    <row r="67" spans="2:19" s="108" customFormat="1" ht="15">
      <c r="B67" s="109"/>
      <c r="C67" s="116" t="str">
        <f>T('données éco.'!B66:D66)</f>
        <v/>
      </c>
      <c r="D67" s="291">
        <f>'données éco.'!AL66</f>
        <v>0</v>
      </c>
      <c r="E67" s="292">
        <f t="shared" si="8"/>
        <v>0</v>
      </c>
      <c r="F67" s="291">
        <f t="shared" si="7"/>
        <v>0</v>
      </c>
      <c r="G67" s="410"/>
      <c r="H67" s="410"/>
      <c r="I67" s="410"/>
      <c r="J67" s="410"/>
      <c r="K67" s="410"/>
      <c r="L67" s="410"/>
      <c r="M67" s="410"/>
      <c r="N67" s="410"/>
      <c r="O67" s="410"/>
      <c r="P67" s="410"/>
      <c r="Q67" s="410"/>
      <c r="R67" s="411"/>
      <c r="S67" s="110"/>
    </row>
    <row r="68" spans="2:19" s="108" customFormat="1" ht="15.75">
      <c r="B68" s="1020" t="s">
        <v>341</v>
      </c>
      <c r="C68" s="1021"/>
      <c r="D68" s="697">
        <f>SUM(D38:D67)</f>
        <v>0</v>
      </c>
      <c r="E68" s="697">
        <f t="shared" si="8"/>
        <v>0</v>
      </c>
      <c r="F68" s="697">
        <f t="shared" si="7"/>
        <v>0</v>
      </c>
      <c r="G68" s="112">
        <f>SUM(G38:G67)</f>
        <v>0</v>
      </c>
      <c r="H68" s="112">
        <f t="shared" ref="H68:R68" si="9">SUM(H38:H67)</f>
        <v>0</v>
      </c>
      <c r="I68" s="112">
        <f t="shared" si="9"/>
        <v>0</v>
      </c>
      <c r="J68" s="112">
        <f t="shared" si="9"/>
        <v>0</v>
      </c>
      <c r="K68" s="112">
        <f t="shared" si="9"/>
        <v>0</v>
      </c>
      <c r="L68" s="112">
        <f t="shared" si="9"/>
        <v>0</v>
      </c>
      <c r="M68" s="112">
        <f t="shared" si="9"/>
        <v>0</v>
      </c>
      <c r="N68" s="112">
        <f t="shared" si="9"/>
        <v>0</v>
      </c>
      <c r="O68" s="112">
        <f t="shared" si="9"/>
        <v>0</v>
      </c>
      <c r="P68" s="112">
        <f t="shared" si="9"/>
        <v>0</v>
      </c>
      <c r="Q68" s="112">
        <f t="shared" si="9"/>
        <v>0</v>
      </c>
      <c r="R68" s="121">
        <f t="shared" si="9"/>
        <v>0</v>
      </c>
      <c r="S68" s="110"/>
    </row>
    <row r="69" spans="2:19" s="108" customFormat="1" ht="21.6" customHeight="1" thickBot="1">
      <c r="B69" s="1009" t="s">
        <v>461</v>
      </c>
      <c r="C69" s="1010"/>
      <c r="D69" s="122">
        <f>'données éco.'!AM67</f>
        <v>0</v>
      </c>
      <c r="E69" s="122">
        <f t="shared" si="8"/>
        <v>0</v>
      </c>
      <c r="F69" s="291">
        <f t="shared" si="7"/>
        <v>0</v>
      </c>
      <c r="G69" s="414"/>
      <c r="H69" s="414"/>
      <c r="I69" s="414"/>
      <c r="J69" s="414"/>
      <c r="K69" s="414"/>
      <c r="L69" s="414"/>
      <c r="M69" s="414"/>
      <c r="N69" s="414"/>
      <c r="O69" s="414"/>
      <c r="P69" s="414"/>
      <c r="Q69" s="414"/>
      <c r="R69" s="415"/>
      <c r="S69" s="110"/>
    </row>
    <row r="70" spans="2:19" s="108" customFormat="1" ht="21.6" customHeight="1" thickBot="1">
      <c r="B70" s="119"/>
      <c r="C70" s="119"/>
      <c r="D70" s="123"/>
      <c r="E70" s="123"/>
      <c r="F70" s="123"/>
      <c r="G70" s="113"/>
      <c r="H70" s="113"/>
      <c r="I70" s="113"/>
      <c r="J70" s="113"/>
      <c r="K70" s="113"/>
      <c r="L70" s="113"/>
      <c r="M70" s="113"/>
      <c r="N70" s="113"/>
      <c r="O70" s="113"/>
      <c r="P70" s="113"/>
      <c r="Q70" s="113"/>
      <c r="R70" s="113"/>
      <c r="S70" s="110"/>
    </row>
    <row r="71" spans="2:19" s="108" customFormat="1" ht="15.75">
      <c r="B71" s="124" t="s">
        <v>329</v>
      </c>
      <c r="C71" s="120" t="str">
        <f>T('données éco.'!B68:D68)</f>
        <v>Amendements</v>
      </c>
      <c r="D71" s="127">
        <f>'données éco.'!AL68</f>
        <v>0</v>
      </c>
      <c r="E71" s="693">
        <f>D71-F71</f>
        <v>0</v>
      </c>
      <c r="F71" s="127">
        <f t="shared" si="7"/>
        <v>0</v>
      </c>
      <c r="G71" s="412"/>
      <c r="H71" s="412"/>
      <c r="I71" s="412"/>
      <c r="J71" s="412"/>
      <c r="K71" s="412"/>
      <c r="L71" s="412"/>
      <c r="M71" s="412"/>
      <c r="N71" s="412"/>
      <c r="O71" s="412"/>
      <c r="P71" s="412"/>
      <c r="Q71" s="412"/>
      <c r="R71" s="413"/>
      <c r="S71" s="118"/>
    </row>
    <row r="72" spans="2:19" s="108" customFormat="1" ht="15">
      <c r="B72" s="109"/>
      <c r="C72" s="116" t="str">
        <f>T('données éco.'!B69:D69)</f>
        <v>Autres travaux et fournitures</v>
      </c>
      <c r="D72" s="292">
        <f>'données éco.'!AL69</f>
        <v>0</v>
      </c>
      <c r="E72" s="292">
        <f>D72-F72</f>
        <v>0</v>
      </c>
      <c r="F72" s="292">
        <f t="shared" si="7"/>
        <v>0</v>
      </c>
      <c r="G72" s="410"/>
      <c r="H72" s="410"/>
      <c r="I72" s="410"/>
      <c r="J72" s="410"/>
      <c r="K72" s="410"/>
      <c r="L72" s="410"/>
      <c r="M72" s="410"/>
      <c r="N72" s="410"/>
      <c r="O72" s="410"/>
      <c r="P72" s="410"/>
      <c r="Q72" s="410"/>
      <c r="R72" s="411"/>
      <c r="S72" s="118"/>
    </row>
    <row r="73" spans="2:19" s="108" customFormat="1" ht="15">
      <c r="B73" s="109"/>
      <c r="C73" s="116" t="str">
        <f>T('données éco.'!B70:D70)</f>
        <v>Charges locatives</v>
      </c>
      <c r="D73" s="292">
        <f>'données éco.'!AL70</f>
        <v>0</v>
      </c>
      <c r="E73" s="292">
        <f t="shared" ref="E73:E99" si="10">D73-F73</f>
        <v>0</v>
      </c>
      <c r="F73" s="292">
        <f t="shared" si="7"/>
        <v>0</v>
      </c>
      <c r="G73" s="410"/>
      <c r="H73" s="410"/>
      <c r="I73" s="410"/>
      <c r="J73" s="410"/>
      <c r="K73" s="410"/>
      <c r="L73" s="410"/>
      <c r="M73" s="410"/>
      <c r="N73" s="410"/>
      <c r="O73" s="410"/>
      <c r="P73" s="410"/>
      <c r="Q73" s="410"/>
      <c r="R73" s="411"/>
      <c r="S73" s="118"/>
    </row>
    <row r="74" spans="2:19" s="108" customFormat="1" ht="15">
      <c r="B74" s="109"/>
      <c r="C74" s="116" t="str">
        <f>T('données éco.'!B71:D71)</f>
        <v xml:space="preserve">Cotisations professionnelles </v>
      </c>
      <c r="D74" s="292">
        <f>'données éco.'!AL71</f>
        <v>0</v>
      </c>
      <c r="E74" s="292">
        <f t="shared" si="10"/>
        <v>0</v>
      </c>
      <c r="F74" s="292">
        <f t="shared" si="7"/>
        <v>0</v>
      </c>
      <c r="G74" s="410"/>
      <c r="H74" s="410"/>
      <c r="I74" s="410"/>
      <c r="J74" s="410"/>
      <c r="K74" s="410"/>
      <c r="L74" s="410"/>
      <c r="M74" s="410"/>
      <c r="N74" s="410"/>
      <c r="O74" s="410"/>
      <c r="P74" s="410"/>
      <c r="Q74" s="410"/>
      <c r="R74" s="411"/>
      <c r="S74" s="118"/>
    </row>
    <row r="75" spans="2:19" s="108" customFormat="1" ht="15">
      <c r="B75" s="109"/>
      <c r="C75" s="116" t="str">
        <f>T('données éco.'!B72:D72)</f>
        <v>Eau, gaz, EDF</v>
      </c>
      <c r="D75" s="292">
        <f>'données éco.'!AL72</f>
        <v>0</v>
      </c>
      <c r="E75" s="292">
        <f t="shared" si="10"/>
        <v>0</v>
      </c>
      <c r="F75" s="292">
        <f t="shared" si="7"/>
        <v>0</v>
      </c>
      <c r="G75" s="410"/>
      <c r="H75" s="410"/>
      <c r="I75" s="410"/>
      <c r="J75" s="410"/>
      <c r="K75" s="410"/>
      <c r="L75" s="410"/>
      <c r="M75" s="410"/>
      <c r="N75" s="410"/>
      <c r="O75" s="410"/>
      <c r="P75" s="410"/>
      <c r="Q75" s="410"/>
      <c r="R75" s="411"/>
      <c r="S75" s="118"/>
    </row>
    <row r="76" spans="2:19" s="108" customFormat="1" ht="15">
      <c r="B76" s="109"/>
      <c r="C76" s="116" t="str">
        <f>T('données éco.'!B73:D73)</f>
        <v>Entretien des constructions</v>
      </c>
      <c r="D76" s="292">
        <f>'données éco.'!AL73</f>
        <v>0</v>
      </c>
      <c r="E76" s="292">
        <f t="shared" si="10"/>
        <v>0</v>
      </c>
      <c r="F76" s="292">
        <f t="shared" si="7"/>
        <v>0</v>
      </c>
      <c r="G76" s="410"/>
      <c r="H76" s="410"/>
      <c r="I76" s="410"/>
      <c r="J76" s="410"/>
      <c r="K76" s="410"/>
      <c r="L76" s="410"/>
      <c r="M76" s="410"/>
      <c r="N76" s="410"/>
      <c r="O76" s="410"/>
      <c r="P76" s="410"/>
      <c r="Q76" s="410"/>
      <c r="R76" s="411"/>
      <c r="S76" s="118"/>
    </row>
    <row r="77" spans="2:19" s="108" customFormat="1" ht="15">
      <c r="B77" s="109"/>
      <c r="C77" s="116" t="str">
        <f>T('données éco.'!B74:D74)</f>
        <v>Entretien des terrains</v>
      </c>
      <c r="D77" s="292">
        <f>'données éco.'!AL74</f>
        <v>0</v>
      </c>
      <c r="E77" s="292">
        <f t="shared" si="10"/>
        <v>0</v>
      </c>
      <c r="F77" s="292">
        <f t="shared" si="7"/>
        <v>0</v>
      </c>
      <c r="G77" s="410"/>
      <c r="H77" s="410"/>
      <c r="I77" s="410"/>
      <c r="J77" s="410"/>
      <c r="K77" s="410"/>
      <c r="L77" s="410"/>
      <c r="M77" s="410"/>
      <c r="N77" s="410"/>
      <c r="O77" s="410"/>
      <c r="P77" s="410"/>
      <c r="Q77" s="410"/>
      <c r="R77" s="411"/>
      <c r="S77" s="118"/>
    </row>
    <row r="78" spans="2:19" s="108" customFormat="1" ht="15">
      <c r="B78" s="109"/>
      <c r="C78" s="116" t="str">
        <f>T('données éco.'!B75:D75)</f>
        <v>Entretien du matériel non spécifique à un atelier</v>
      </c>
      <c r="D78" s="292">
        <f>'données éco.'!AL75</f>
        <v>0</v>
      </c>
      <c r="E78" s="292">
        <f t="shared" si="10"/>
        <v>0</v>
      </c>
      <c r="F78" s="292">
        <f t="shared" si="7"/>
        <v>0</v>
      </c>
      <c r="G78" s="410"/>
      <c r="H78" s="410"/>
      <c r="I78" s="410"/>
      <c r="J78" s="410"/>
      <c r="K78" s="410"/>
      <c r="L78" s="410"/>
      <c r="M78" s="410"/>
      <c r="N78" s="410"/>
      <c r="O78" s="410"/>
      <c r="P78" s="410"/>
      <c r="Q78" s="410"/>
      <c r="R78" s="411"/>
      <c r="S78" s="118"/>
    </row>
    <row r="79" spans="2:19" s="108" customFormat="1" ht="15">
      <c r="B79" s="109"/>
      <c r="C79" s="116" t="str">
        <f>T('données éco.'!B76:D76)</f>
        <v>Essence Gasoil routier</v>
      </c>
      <c r="D79" s="292">
        <f>'données éco.'!AL76</f>
        <v>0</v>
      </c>
      <c r="E79" s="292">
        <f t="shared" si="10"/>
        <v>0</v>
      </c>
      <c r="F79" s="292">
        <f t="shared" si="7"/>
        <v>0</v>
      </c>
      <c r="G79" s="410"/>
      <c r="H79" s="410"/>
      <c r="I79" s="410"/>
      <c r="J79" s="410"/>
      <c r="K79" s="410"/>
      <c r="L79" s="410"/>
      <c r="M79" s="410"/>
      <c r="N79" s="410"/>
      <c r="O79" s="410"/>
      <c r="P79" s="410"/>
      <c r="Q79" s="410"/>
      <c r="R79" s="411"/>
      <c r="S79" s="118"/>
    </row>
    <row r="80" spans="2:19" s="108" customFormat="1" ht="15">
      <c r="B80" s="109"/>
      <c r="C80" s="116" t="str">
        <f>T('données éco.'!B77:D77)</f>
        <v>Fermage</v>
      </c>
      <c r="D80" s="292">
        <f>'données éco.'!AL77</f>
        <v>0</v>
      </c>
      <c r="E80" s="292">
        <f t="shared" si="10"/>
        <v>0</v>
      </c>
      <c r="F80" s="292">
        <f t="shared" si="7"/>
        <v>0</v>
      </c>
      <c r="G80" s="410"/>
      <c r="H80" s="410"/>
      <c r="I80" s="410"/>
      <c r="J80" s="410"/>
      <c r="K80" s="410"/>
      <c r="L80" s="410"/>
      <c r="M80" s="410"/>
      <c r="N80" s="410"/>
      <c r="O80" s="410"/>
      <c r="P80" s="410"/>
      <c r="Q80" s="410"/>
      <c r="R80" s="411"/>
      <c r="S80" s="118"/>
    </row>
    <row r="81" spans="2:19" s="108" customFormat="1" ht="15">
      <c r="B81" s="109"/>
      <c r="C81" s="116" t="str">
        <f>T('données éco.'!B78:D78)</f>
        <v xml:space="preserve">Formation / documentations </v>
      </c>
      <c r="D81" s="292">
        <f>'données éco.'!AL78</f>
        <v>0</v>
      </c>
      <c r="E81" s="292">
        <f t="shared" si="10"/>
        <v>0</v>
      </c>
      <c r="F81" s="292">
        <f t="shared" si="7"/>
        <v>0</v>
      </c>
      <c r="G81" s="410"/>
      <c r="H81" s="410"/>
      <c r="I81" s="410"/>
      <c r="J81" s="410"/>
      <c r="K81" s="410"/>
      <c r="L81" s="410"/>
      <c r="M81" s="410"/>
      <c r="N81" s="410"/>
      <c r="O81" s="410"/>
      <c r="P81" s="410"/>
      <c r="Q81" s="410"/>
      <c r="R81" s="411"/>
      <c r="S81" s="118"/>
    </row>
    <row r="82" spans="2:19" s="108" customFormat="1" ht="15">
      <c r="B82" s="109"/>
      <c r="C82" s="116" t="str">
        <f>T('données éco.'!B79:D79)</f>
        <v>Frais financiers CT et agios</v>
      </c>
      <c r="D82" s="292">
        <f>'données éco.'!AL79</f>
        <v>0</v>
      </c>
      <c r="E82" s="292">
        <f t="shared" si="10"/>
        <v>0</v>
      </c>
      <c r="F82" s="292">
        <f t="shared" si="7"/>
        <v>0</v>
      </c>
      <c r="G82" s="410"/>
      <c r="H82" s="410"/>
      <c r="I82" s="410"/>
      <c r="J82" s="410"/>
      <c r="K82" s="410"/>
      <c r="L82" s="410"/>
      <c r="M82" s="410"/>
      <c r="N82" s="410"/>
      <c r="O82" s="410"/>
      <c r="P82" s="410"/>
      <c r="Q82" s="410"/>
      <c r="R82" s="411"/>
      <c r="S82" s="118"/>
    </row>
    <row r="83" spans="2:19" s="108" customFormat="1" ht="15">
      <c r="B83" s="109"/>
      <c r="C83" s="116" t="str">
        <f>T('données éco.'!B80:D80)</f>
        <v>Frais bureau papeterie</v>
      </c>
      <c r="D83" s="292">
        <f>'données éco.'!AL80</f>
        <v>0</v>
      </c>
      <c r="E83" s="292">
        <f t="shared" si="10"/>
        <v>0</v>
      </c>
      <c r="F83" s="292">
        <f t="shared" si="7"/>
        <v>0</v>
      </c>
      <c r="G83" s="410"/>
      <c r="H83" s="410"/>
      <c r="I83" s="410"/>
      <c r="J83" s="410"/>
      <c r="K83" s="410"/>
      <c r="L83" s="410"/>
      <c r="M83" s="410"/>
      <c r="N83" s="410"/>
      <c r="O83" s="410"/>
      <c r="P83" s="410"/>
      <c r="Q83" s="410"/>
      <c r="R83" s="411"/>
      <c r="S83" s="118"/>
    </row>
    <row r="84" spans="2:19" s="108" customFormat="1" ht="15">
      <c r="B84" s="109"/>
      <c r="C84" s="116" t="str">
        <f>T('données éco.'!B81:D81)</f>
        <v>Honoraires centre de gestion</v>
      </c>
      <c r="D84" s="292">
        <f>'données éco.'!AL81</f>
        <v>0</v>
      </c>
      <c r="E84" s="292">
        <f t="shared" si="10"/>
        <v>0</v>
      </c>
      <c r="F84" s="292">
        <f t="shared" si="7"/>
        <v>0</v>
      </c>
      <c r="G84" s="410"/>
      <c r="H84" s="410"/>
      <c r="I84" s="410"/>
      <c r="J84" s="410"/>
      <c r="K84" s="410"/>
      <c r="L84" s="410"/>
      <c r="M84" s="410"/>
      <c r="N84" s="410"/>
      <c r="O84" s="410"/>
      <c r="P84" s="410"/>
      <c r="Q84" s="410"/>
      <c r="R84" s="411"/>
      <c r="S84" s="118"/>
    </row>
    <row r="85" spans="2:19" s="108" customFormat="1" ht="15">
      <c r="B85" s="109"/>
      <c r="C85" s="116" t="str">
        <f>T('données éco.'!B82:D82)</f>
        <v>Impôts et taxes</v>
      </c>
      <c r="D85" s="292">
        <f>'données éco.'!AL82</f>
        <v>0</v>
      </c>
      <c r="E85" s="292">
        <f t="shared" si="10"/>
        <v>0</v>
      </c>
      <c r="F85" s="292">
        <f t="shared" si="7"/>
        <v>0</v>
      </c>
      <c r="G85" s="410"/>
      <c r="H85" s="410"/>
      <c r="I85" s="410"/>
      <c r="J85" s="410"/>
      <c r="K85" s="410"/>
      <c r="L85" s="410"/>
      <c r="M85" s="410"/>
      <c r="N85" s="410"/>
      <c r="O85" s="410"/>
      <c r="P85" s="410"/>
      <c r="Q85" s="410"/>
      <c r="R85" s="411"/>
      <c r="S85" s="118"/>
    </row>
    <row r="86" spans="2:19" s="108" customFormat="1" ht="15">
      <c r="B86" s="109"/>
      <c r="C86" s="116" t="str">
        <f>T('données éco.'!B83:D83)</f>
        <v>Impôts fonciers</v>
      </c>
      <c r="D86" s="292">
        <f>'données éco.'!AL83</f>
        <v>0</v>
      </c>
      <c r="E86" s="292">
        <f t="shared" si="10"/>
        <v>0</v>
      </c>
      <c r="F86" s="292">
        <f t="shared" si="7"/>
        <v>0</v>
      </c>
      <c r="G86" s="410"/>
      <c r="H86" s="410"/>
      <c r="I86" s="410"/>
      <c r="J86" s="410"/>
      <c r="K86" s="410"/>
      <c r="L86" s="410"/>
      <c r="M86" s="410"/>
      <c r="N86" s="410"/>
      <c r="O86" s="410"/>
      <c r="P86" s="410"/>
      <c r="Q86" s="410"/>
      <c r="R86" s="411"/>
      <c r="S86" s="118"/>
    </row>
    <row r="87" spans="2:19" s="108" customFormat="1" ht="15">
      <c r="B87" s="109"/>
      <c r="C87" s="116" t="str">
        <f>T('données éco.'!B84:D84)</f>
        <v xml:space="preserve">location matériel divers </v>
      </c>
      <c r="D87" s="292">
        <f>'données éco.'!AL84</f>
        <v>0</v>
      </c>
      <c r="E87" s="292">
        <f t="shared" si="10"/>
        <v>0</v>
      </c>
      <c r="F87" s="292">
        <f t="shared" si="7"/>
        <v>0</v>
      </c>
      <c r="G87" s="410"/>
      <c r="H87" s="410"/>
      <c r="I87" s="410"/>
      <c r="J87" s="410"/>
      <c r="K87" s="410"/>
      <c r="L87" s="410"/>
      <c r="M87" s="410"/>
      <c r="N87" s="410"/>
      <c r="O87" s="410"/>
      <c r="P87" s="410"/>
      <c r="Q87" s="410"/>
      <c r="R87" s="411"/>
      <c r="S87" s="118"/>
    </row>
    <row r="88" spans="2:19" s="108" customFormat="1" ht="15">
      <c r="B88" s="109"/>
      <c r="C88" s="116" t="str">
        <f>T('données éco.'!B85:D85)</f>
        <v>Marchandise destinés à la revente</v>
      </c>
      <c r="D88" s="292">
        <f>'données éco.'!AL85</f>
        <v>0</v>
      </c>
      <c r="E88" s="292">
        <f t="shared" si="10"/>
        <v>0</v>
      </c>
      <c r="F88" s="292">
        <f t="shared" si="7"/>
        <v>0</v>
      </c>
      <c r="G88" s="410"/>
      <c r="H88" s="410"/>
      <c r="I88" s="410"/>
      <c r="J88" s="410"/>
      <c r="K88" s="410"/>
      <c r="L88" s="410"/>
      <c r="M88" s="410"/>
      <c r="N88" s="410"/>
      <c r="O88" s="410"/>
      <c r="P88" s="410"/>
      <c r="Q88" s="410"/>
      <c r="R88" s="411"/>
      <c r="S88" s="118"/>
    </row>
    <row r="89" spans="2:19" s="108" customFormat="1" ht="15">
      <c r="B89" s="109"/>
      <c r="C89" s="116" t="str">
        <f>T('données éco.'!B86:D86)</f>
        <v xml:space="preserve">MSA exploitant </v>
      </c>
      <c r="D89" s="292">
        <f>'données éco.'!AL86</f>
        <v>0</v>
      </c>
      <c r="E89" s="292">
        <f t="shared" si="10"/>
        <v>0</v>
      </c>
      <c r="F89" s="292">
        <f t="shared" si="7"/>
        <v>0</v>
      </c>
      <c r="G89" s="410"/>
      <c r="H89" s="410"/>
      <c r="I89" s="410"/>
      <c r="J89" s="410"/>
      <c r="K89" s="410"/>
      <c r="L89" s="410"/>
      <c r="M89" s="410"/>
      <c r="N89" s="410"/>
      <c r="O89" s="410"/>
      <c r="P89" s="410"/>
      <c r="Q89" s="410"/>
      <c r="R89" s="411"/>
      <c r="S89" s="118"/>
    </row>
    <row r="90" spans="2:19" s="108" customFormat="1" ht="15">
      <c r="B90" s="109"/>
      <c r="C90" s="116" t="str">
        <f>T('données éco.'!B87:D87)</f>
        <v>Notaire</v>
      </c>
      <c r="D90" s="292">
        <f>'données éco.'!AL87</f>
        <v>0</v>
      </c>
      <c r="E90" s="292">
        <f t="shared" si="10"/>
        <v>0</v>
      </c>
      <c r="F90" s="292">
        <f t="shared" si="7"/>
        <v>0</v>
      </c>
      <c r="G90" s="410"/>
      <c r="H90" s="410"/>
      <c r="I90" s="410"/>
      <c r="J90" s="410"/>
      <c r="K90" s="410"/>
      <c r="L90" s="410"/>
      <c r="M90" s="410"/>
      <c r="N90" s="410"/>
      <c r="O90" s="410"/>
      <c r="P90" s="410"/>
      <c r="Q90" s="410"/>
      <c r="R90" s="411"/>
      <c r="S90" s="118"/>
    </row>
    <row r="91" spans="2:19" s="108" customFormat="1" ht="15">
      <c r="B91" s="109"/>
      <c r="C91" s="116" t="str">
        <f>T('données éco.'!B88:D88)</f>
        <v>Petit équipement</v>
      </c>
      <c r="D91" s="292">
        <f>'données éco.'!AL88</f>
        <v>0</v>
      </c>
      <c r="E91" s="292">
        <f t="shared" si="10"/>
        <v>0</v>
      </c>
      <c r="F91" s="292">
        <f t="shared" si="7"/>
        <v>0</v>
      </c>
      <c r="G91" s="410"/>
      <c r="H91" s="410"/>
      <c r="I91" s="410"/>
      <c r="J91" s="410"/>
      <c r="K91" s="410"/>
      <c r="L91" s="410"/>
      <c r="M91" s="410"/>
      <c r="N91" s="410"/>
      <c r="O91" s="410"/>
      <c r="P91" s="410"/>
      <c r="Q91" s="410"/>
      <c r="R91" s="411"/>
      <c r="S91" s="118"/>
    </row>
    <row r="92" spans="2:19" s="108" customFormat="1" ht="16.899999999999999" customHeight="1">
      <c r="B92" s="109"/>
      <c r="C92" s="116" t="str">
        <f>T('données éco.'!B89:D89)</f>
        <v>Primes d'assurances</v>
      </c>
      <c r="D92" s="292">
        <f>'données éco.'!AL89</f>
        <v>0</v>
      </c>
      <c r="E92" s="292">
        <f t="shared" si="10"/>
        <v>0</v>
      </c>
      <c r="F92" s="292">
        <f t="shared" si="7"/>
        <v>0</v>
      </c>
      <c r="G92" s="410"/>
      <c r="H92" s="410"/>
      <c r="I92" s="410"/>
      <c r="J92" s="410"/>
      <c r="K92" s="410"/>
      <c r="L92" s="410"/>
      <c r="M92" s="410"/>
      <c r="N92" s="410"/>
      <c r="O92" s="410"/>
      <c r="P92" s="410"/>
      <c r="Q92" s="410"/>
      <c r="R92" s="411"/>
      <c r="S92" s="118"/>
    </row>
    <row r="93" spans="2:19" s="108" customFormat="1" ht="15">
      <c r="B93" s="111"/>
      <c r="C93" s="116" t="str">
        <f>T('données éco.'!B90:D90)</f>
        <v>Publicités, transports et déplacements</v>
      </c>
      <c r="D93" s="292">
        <f>'données éco.'!AL90</f>
        <v>0</v>
      </c>
      <c r="E93" s="292">
        <f t="shared" si="10"/>
        <v>0</v>
      </c>
      <c r="F93" s="292">
        <f t="shared" si="7"/>
        <v>0</v>
      </c>
      <c r="G93" s="410"/>
      <c r="H93" s="410"/>
      <c r="I93" s="410"/>
      <c r="J93" s="410"/>
      <c r="K93" s="410"/>
      <c r="L93" s="410"/>
      <c r="M93" s="410"/>
      <c r="N93" s="410"/>
      <c r="O93" s="410"/>
      <c r="P93" s="410"/>
      <c r="Q93" s="410"/>
      <c r="R93" s="411"/>
      <c r="S93" s="118"/>
    </row>
    <row r="94" spans="2:19" s="108" customFormat="1" ht="15">
      <c r="B94" s="111"/>
      <c r="C94" s="116" t="str">
        <f>T('données éco.'!B91:D91)</f>
        <v>Salaires et charges salariales permanentes</v>
      </c>
      <c r="D94" s="292">
        <f>'données éco.'!AL91</f>
        <v>0</v>
      </c>
      <c r="E94" s="292">
        <f t="shared" si="10"/>
        <v>0</v>
      </c>
      <c r="F94" s="292">
        <f t="shared" si="7"/>
        <v>0</v>
      </c>
      <c r="G94" s="410"/>
      <c r="H94" s="410"/>
      <c r="I94" s="410"/>
      <c r="J94" s="410"/>
      <c r="K94" s="410"/>
      <c r="L94" s="410"/>
      <c r="M94" s="410"/>
      <c r="N94" s="410"/>
      <c r="O94" s="410"/>
      <c r="P94" s="410"/>
      <c r="Q94" s="410"/>
      <c r="R94" s="411"/>
      <c r="S94" s="118"/>
    </row>
    <row r="95" spans="2:19" s="108" customFormat="1" ht="15">
      <c r="B95" s="111"/>
      <c r="C95" s="116" t="str">
        <f>T('données éco.'!B92:D92)</f>
        <v/>
      </c>
      <c r="D95" s="292">
        <f>'données éco.'!AL92</f>
        <v>0</v>
      </c>
      <c r="E95" s="292">
        <f t="shared" si="10"/>
        <v>0</v>
      </c>
      <c r="F95" s="292">
        <f t="shared" si="7"/>
        <v>0</v>
      </c>
      <c r="G95" s="410"/>
      <c r="H95" s="410"/>
      <c r="I95" s="410"/>
      <c r="J95" s="410"/>
      <c r="K95" s="410"/>
      <c r="L95" s="410"/>
      <c r="M95" s="410"/>
      <c r="N95" s="410"/>
      <c r="O95" s="410"/>
      <c r="P95" s="410"/>
      <c r="Q95" s="410"/>
      <c r="R95" s="411"/>
      <c r="S95" s="118"/>
    </row>
    <row r="96" spans="2:19" s="108" customFormat="1" ht="15">
      <c r="B96" s="111"/>
      <c r="C96" s="116" t="str">
        <f>T('données éco.'!B93:D93)</f>
        <v/>
      </c>
      <c r="D96" s="292">
        <f>'données éco.'!AL93</f>
        <v>0</v>
      </c>
      <c r="E96" s="292">
        <f t="shared" si="10"/>
        <v>0</v>
      </c>
      <c r="F96" s="292">
        <f t="shared" si="7"/>
        <v>0</v>
      </c>
      <c r="G96" s="410"/>
      <c r="H96" s="410"/>
      <c r="I96" s="410"/>
      <c r="J96" s="410"/>
      <c r="K96" s="410"/>
      <c r="L96" s="410"/>
      <c r="M96" s="410"/>
      <c r="N96" s="410"/>
      <c r="O96" s="410"/>
      <c r="P96" s="410"/>
      <c r="Q96" s="410"/>
      <c r="R96" s="411"/>
      <c r="S96" s="118"/>
    </row>
    <row r="97" spans="2:23" s="108" customFormat="1" ht="15">
      <c r="B97" s="109"/>
      <c r="C97" s="116" t="str">
        <f>T('données éco.'!B94:D94)</f>
        <v/>
      </c>
      <c r="D97" s="292">
        <f>'données éco.'!AL94</f>
        <v>0</v>
      </c>
      <c r="E97" s="292">
        <f t="shared" si="10"/>
        <v>0</v>
      </c>
      <c r="F97" s="292">
        <f t="shared" si="7"/>
        <v>0</v>
      </c>
      <c r="G97" s="410"/>
      <c r="H97" s="410"/>
      <c r="I97" s="410"/>
      <c r="J97" s="410"/>
      <c r="K97" s="410"/>
      <c r="L97" s="410"/>
      <c r="M97" s="410"/>
      <c r="N97" s="410"/>
      <c r="O97" s="410"/>
      <c r="P97" s="410"/>
      <c r="Q97" s="410"/>
      <c r="R97" s="411"/>
      <c r="S97" s="118"/>
    </row>
    <row r="98" spans="2:23" s="108" customFormat="1" ht="15.75">
      <c r="B98" s="1020" t="s">
        <v>340</v>
      </c>
      <c r="C98" s="1021"/>
      <c r="D98" s="697">
        <f>SUM(D71:D97)</f>
        <v>0</v>
      </c>
      <c r="E98" s="697">
        <f t="shared" si="10"/>
        <v>0</v>
      </c>
      <c r="F98" s="697">
        <f t="shared" si="7"/>
        <v>0</v>
      </c>
      <c r="G98" s="129">
        <f>SUM(G71:G97)</f>
        <v>0</v>
      </c>
      <c r="H98" s="129">
        <f t="shared" ref="H98:Q98" si="11">SUM(H71:H97)</f>
        <v>0</v>
      </c>
      <c r="I98" s="129">
        <f t="shared" si="11"/>
        <v>0</v>
      </c>
      <c r="J98" s="129">
        <f t="shared" si="11"/>
        <v>0</v>
      </c>
      <c r="K98" s="129">
        <f t="shared" si="11"/>
        <v>0</v>
      </c>
      <c r="L98" s="129">
        <f t="shared" si="11"/>
        <v>0</v>
      </c>
      <c r="M98" s="129">
        <f t="shared" si="11"/>
        <v>0</v>
      </c>
      <c r="N98" s="129">
        <f t="shared" si="11"/>
        <v>0</v>
      </c>
      <c r="O98" s="129">
        <f t="shared" si="11"/>
        <v>0</v>
      </c>
      <c r="P98" s="129">
        <f t="shared" si="11"/>
        <v>0</v>
      </c>
      <c r="Q98" s="129">
        <f t="shared" si="11"/>
        <v>0</v>
      </c>
      <c r="R98" s="121">
        <f>SUM(R71:R97)</f>
        <v>0</v>
      </c>
      <c r="S98" s="118"/>
    </row>
    <row r="99" spans="2:23" s="108" customFormat="1" ht="16.5" thickBot="1">
      <c r="B99" s="1009" t="s">
        <v>462</v>
      </c>
      <c r="C99" s="1010"/>
      <c r="D99" s="122">
        <f>'données éco.'!AM95</f>
        <v>0</v>
      </c>
      <c r="E99" s="122">
        <f t="shared" si="10"/>
        <v>0</v>
      </c>
      <c r="F99" s="293">
        <f t="shared" ref="F99:F112" si="12">SUM(G99:R99)</f>
        <v>0</v>
      </c>
      <c r="G99" s="414"/>
      <c r="H99" s="414"/>
      <c r="I99" s="414"/>
      <c r="J99" s="414"/>
      <c r="K99" s="414"/>
      <c r="L99" s="414"/>
      <c r="M99" s="414"/>
      <c r="N99" s="414"/>
      <c r="O99" s="414"/>
      <c r="P99" s="414"/>
      <c r="Q99" s="414"/>
      <c r="R99" s="415"/>
      <c r="S99" s="118"/>
    </row>
    <row r="100" spans="2:23" s="108" customFormat="1" ht="15.75" thickBot="1">
      <c r="D100" s="294"/>
      <c r="E100" s="294"/>
      <c r="F100" s="294"/>
    </row>
    <row r="101" spans="2:23" s="108" customFormat="1" ht="21.6" customHeight="1">
      <c r="B101" s="1013" t="s">
        <v>330</v>
      </c>
      <c r="C101" s="126" t="s">
        <v>463</v>
      </c>
      <c r="D101" s="127">
        <f>'données éco.'!H225</f>
        <v>0</v>
      </c>
      <c r="E101" s="127">
        <f>D101-F101</f>
        <v>0</v>
      </c>
      <c r="F101" s="127">
        <f t="shared" si="12"/>
        <v>0</v>
      </c>
      <c r="G101" s="412"/>
      <c r="H101" s="412"/>
      <c r="I101" s="412"/>
      <c r="J101" s="412"/>
      <c r="K101" s="412"/>
      <c r="L101" s="412"/>
      <c r="M101" s="412"/>
      <c r="N101" s="412"/>
      <c r="O101" s="412"/>
      <c r="P101" s="412"/>
      <c r="Q101" s="412"/>
      <c r="R101" s="413"/>
      <c r="S101" s="118"/>
    </row>
    <row r="102" spans="2:23" s="108" customFormat="1" ht="23.45" customHeight="1" thickBot="1">
      <c r="B102" s="1015"/>
      <c r="C102" s="128" t="s">
        <v>331</v>
      </c>
      <c r="D102" s="122">
        <f>'données éco.'!I225</f>
        <v>0</v>
      </c>
      <c r="E102" s="293">
        <f>D102-F102</f>
        <v>0</v>
      </c>
      <c r="F102" s="293">
        <f t="shared" si="12"/>
        <v>0</v>
      </c>
      <c r="G102" s="416"/>
      <c r="H102" s="416"/>
      <c r="I102" s="416"/>
      <c r="J102" s="416"/>
      <c r="K102" s="416"/>
      <c r="L102" s="416"/>
      <c r="M102" s="416"/>
      <c r="N102" s="416"/>
      <c r="O102" s="416"/>
      <c r="P102" s="416"/>
      <c r="Q102" s="416"/>
      <c r="R102" s="417"/>
      <c r="S102" s="118"/>
    </row>
    <row r="103" spans="2:23" s="108" customFormat="1" ht="15">
      <c r="D103" s="294"/>
      <c r="E103" s="294"/>
      <c r="F103" s="294"/>
    </row>
    <row r="104" spans="2:23" s="108" customFormat="1" ht="15.75" thickBot="1">
      <c r="D104" s="294"/>
      <c r="E104" s="294"/>
      <c r="F104" s="294"/>
    </row>
    <row r="105" spans="2:23" s="108" customFormat="1" ht="18.75" thickBot="1">
      <c r="B105" s="1018" t="s">
        <v>358</v>
      </c>
      <c r="C105" s="1019"/>
      <c r="D105" s="130">
        <f>SUM(D68+D69+D98+D99+D101+D102)</f>
        <v>0</v>
      </c>
      <c r="E105" s="130">
        <f>D105-F105</f>
        <v>0</v>
      </c>
      <c r="F105" s="130">
        <f>SUM(G105:R105)</f>
        <v>0</v>
      </c>
      <c r="G105" s="130">
        <f>SUM(G68+G69+G98+G99+G101+G102)</f>
        <v>0</v>
      </c>
      <c r="H105" s="130">
        <f>SUM(H68+H69+H98+H99+H101+H102)</f>
        <v>0</v>
      </c>
      <c r="I105" s="130">
        <f>SUM(I68+I69+I98+I99+I101+I102)</f>
        <v>0</v>
      </c>
      <c r="J105" s="130">
        <f>SUM(J68+J69+J98+J99+J101+J102)</f>
        <v>0</v>
      </c>
      <c r="K105" s="130">
        <f>SUM(K68+K69+K98+K99+K101+K102)</f>
        <v>0</v>
      </c>
      <c r="L105" s="130">
        <f t="shared" ref="L105:R105" si="13">SUM(L68+L69+L98+L99+L101+L102)</f>
        <v>0</v>
      </c>
      <c r="M105" s="130">
        <f t="shared" si="13"/>
        <v>0</v>
      </c>
      <c r="N105" s="130">
        <f t="shared" si="13"/>
        <v>0</v>
      </c>
      <c r="O105" s="130">
        <f t="shared" si="13"/>
        <v>0</v>
      </c>
      <c r="P105" s="130">
        <f t="shared" si="13"/>
        <v>0</v>
      </c>
      <c r="Q105" s="130">
        <f t="shared" si="13"/>
        <v>0</v>
      </c>
      <c r="R105" s="131">
        <f t="shared" si="13"/>
        <v>0</v>
      </c>
      <c r="S105" s="118"/>
    </row>
    <row r="106" spans="2:23" s="108" customFormat="1" ht="15">
      <c r="D106" s="294"/>
      <c r="E106" s="294"/>
      <c r="F106" s="294"/>
      <c r="S106" s="118"/>
    </row>
    <row r="107" spans="2:23" s="108" customFormat="1" ht="15.75" thickBot="1">
      <c r="D107" s="294"/>
      <c r="E107" s="294"/>
      <c r="F107" s="294"/>
    </row>
    <row r="108" spans="2:23" s="108" customFormat="1" ht="15.6" customHeight="1">
      <c r="B108" s="1013" t="s">
        <v>342</v>
      </c>
      <c r="C108" s="616" t="s">
        <v>465</v>
      </c>
      <c r="D108" s="295"/>
      <c r="E108" s="295"/>
      <c r="F108" s="127">
        <f>SUM(G108:R108)</f>
        <v>0</v>
      </c>
      <c r="G108" s="614"/>
      <c r="H108" s="614"/>
      <c r="I108" s="614"/>
      <c r="J108" s="614"/>
      <c r="K108" s="614"/>
      <c r="L108" s="614"/>
      <c r="M108" s="614"/>
      <c r="N108" s="614"/>
      <c r="O108" s="614"/>
      <c r="P108" s="614"/>
      <c r="Q108" s="614"/>
      <c r="R108" s="615"/>
      <c r="S108" s="118"/>
    </row>
    <row r="109" spans="2:23" s="108" customFormat="1" ht="15.75" thickBot="1">
      <c r="B109" s="1015"/>
      <c r="C109" s="125" t="s">
        <v>466</v>
      </c>
      <c r="D109" s="293">
        <f>Annuités!AA104</f>
        <v>0</v>
      </c>
      <c r="E109" s="293">
        <f>D109-F109</f>
        <v>0</v>
      </c>
      <c r="F109" s="293">
        <f t="shared" si="12"/>
        <v>0</v>
      </c>
      <c r="G109" s="416"/>
      <c r="H109" s="416"/>
      <c r="I109" s="416"/>
      <c r="J109" s="416"/>
      <c r="K109" s="416"/>
      <c r="L109" s="416"/>
      <c r="M109" s="416"/>
      <c r="N109" s="416"/>
      <c r="O109" s="416"/>
      <c r="P109" s="416"/>
      <c r="Q109" s="416"/>
      <c r="R109" s="417"/>
      <c r="S109" s="118"/>
    </row>
    <row r="110" spans="2:23" s="108" customFormat="1" ht="15.75">
      <c r="B110" s="1039" t="s">
        <v>332</v>
      </c>
      <c r="C110" s="1040"/>
      <c r="D110" s="694">
        <f>'données éco.'!Q261</f>
        <v>0</v>
      </c>
      <c r="E110" s="127">
        <f>D110-F110</f>
        <v>0</v>
      </c>
      <c r="F110" s="127">
        <f t="shared" si="12"/>
        <v>0</v>
      </c>
      <c r="G110" s="412"/>
      <c r="H110" s="412"/>
      <c r="I110" s="412"/>
      <c r="J110" s="412"/>
      <c r="K110" s="412"/>
      <c r="L110" s="412"/>
      <c r="M110" s="412"/>
      <c r="N110" s="412"/>
      <c r="O110" s="412"/>
      <c r="P110" s="412"/>
      <c r="Q110" s="412"/>
      <c r="R110" s="413"/>
      <c r="S110" s="118"/>
    </row>
    <row r="111" spans="2:23" s="108" customFormat="1" ht="16.5" thickBot="1">
      <c r="B111" s="703" t="s">
        <v>487</v>
      </c>
      <c r="C111" s="704"/>
      <c r="D111" s="707">
        <f>'données éco.'!Q250</f>
        <v>0</v>
      </c>
      <c r="E111" s="297">
        <f>D111-F111</f>
        <v>0</v>
      </c>
      <c r="F111" s="293">
        <f t="shared" si="12"/>
        <v>0</v>
      </c>
      <c r="G111" s="416"/>
      <c r="H111" s="416"/>
      <c r="I111" s="416"/>
      <c r="J111" s="416"/>
      <c r="K111" s="416"/>
      <c r="L111" s="416"/>
      <c r="M111" s="416"/>
      <c r="N111" s="416"/>
      <c r="O111" s="416"/>
      <c r="P111" s="416"/>
      <c r="Q111" s="416"/>
      <c r="R111" s="417"/>
      <c r="S111" s="118"/>
    </row>
    <row r="112" spans="2:23" s="108" customFormat="1" ht="16.5" thickBot="1">
      <c r="B112" s="132" t="s">
        <v>333</v>
      </c>
      <c r="C112" s="133"/>
      <c r="D112" s="130">
        <f>D108+D109+D110-D111</f>
        <v>0</v>
      </c>
      <c r="E112" s="130">
        <f>D112-F112</f>
        <v>0</v>
      </c>
      <c r="F112" s="130">
        <f t="shared" si="12"/>
        <v>0</v>
      </c>
      <c r="G112" s="134">
        <f>SUM(G108:G110)-G111</f>
        <v>0</v>
      </c>
      <c r="H112" s="134">
        <f t="shared" ref="H112:R112" si="14">SUM(H108:H110)-H111</f>
        <v>0</v>
      </c>
      <c r="I112" s="134">
        <f t="shared" si="14"/>
        <v>0</v>
      </c>
      <c r="J112" s="134">
        <f t="shared" si="14"/>
        <v>0</v>
      </c>
      <c r="K112" s="134">
        <f t="shared" si="14"/>
        <v>0</v>
      </c>
      <c r="L112" s="134">
        <f t="shared" si="14"/>
        <v>0</v>
      </c>
      <c r="M112" s="134">
        <f t="shared" si="14"/>
        <v>0</v>
      </c>
      <c r="N112" s="134">
        <f t="shared" si="14"/>
        <v>0</v>
      </c>
      <c r="O112" s="134">
        <f t="shared" si="14"/>
        <v>0</v>
      </c>
      <c r="P112" s="134">
        <f t="shared" si="14"/>
        <v>0</v>
      </c>
      <c r="Q112" s="134">
        <f t="shared" si="14"/>
        <v>0</v>
      </c>
      <c r="R112" s="135">
        <f t="shared" si="14"/>
        <v>0</v>
      </c>
      <c r="S112" s="118"/>
      <c r="W112" s="619"/>
    </row>
    <row r="113" spans="2:23" s="108" customFormat="1" ht="16.5" thickBot="1">
      <c r="D113" s="294"/>
      <c r="E113" s="294"/>
      <c r="F113" s="294"/>
      <c r="W113" s="619"/>
    </row>
    <row r="114" spans="2:23" s="136" customFormat="1" ht="26.45" customHeight="1" thickBot="1">
      <c r="B114" s="1007" t="s">
        <v>359</v>
      </c>
      <c r="C114" s="1008"/>
      <c r="D114" s="700">
        <f>D112+D105</f>
        <v>0</v>
      </c>
      <c r="E114" s="130">
        <f>D114-F114</f>
        <v>0</v>
      </c>
      <c r="F114" s="131">
        <f>SUM(G114:R114)</f>
        <v>0</v>
      </c>
      <c r="G114" s="140">
        <f>G105+G112</f>
        <v>0</v>
      </c>
      <c r="H114" s="140">
        <f t="shared" ref="H114:R114" si="15">H105+H112</f>
        <v>0</v>
      </c>
      <c r="I114" s="140">
        <f t="shared" si="15"/>
        <v>0</v>
      </c>
      <c r="J114" s="140">
        <f t="shared" si="15"/>
        <v>0</v>
      </c>
      <c r="K114" s="140">
        <f t="shared" si="15"/>
        <v>0</v>
      </c>
      <c r="L114" s="140">
        <f t="shared" si="15"/>
        <v>0</v>
      </c>
      <c r="M114" s="140">
        <f t="shared" si="15"/>
        <v>0</v>
      </c>
      <c r="N114" s="140">
        <f t="shared" si="15"/>
        <v>0</v>
      </c>
      <c r="O114" s="140">
        <f t="shared" si="15"/>
        <v>0</v>
      </c>
      <c r="P114" s="140">
        <f t="shared" si="15"/>
        <v>0</v>
      </c>
      <c r="Q114" s="140">
        <f t="shared" si="15"/>
        <v>0</v>
      </c>
      <c r="R114" s="175">
        <f t="shared" si="15"/>
        <v>0</v>
      </c>
      <c r="S114" s="137"/>
      <c r="W114" s="618"/>
    </row>
    <row r="115" spans="2:23" s="108" customFormat="1" ht="16.5" thickBot="1">
      <c r="B115" s="1005" t="s">
        <v>360</v>
      </c>
      <c r="C115" s="1006"/>
      <c r="D115" s="1006"/>
      <c r="E115" s="1006"/>
      <c r="F115" s="1038"/>
      <c r="G115" s="139">
        <f>G36-G114</f>
        <v>0</v>
      </c>
      <c r="H115" s="139">
        <f t="shared" ref="H115:R115" si="16">H36-H114</f>
        <v>0</v>
      </c>
      <c r="I115" s="139">
        <f t="shared" si="16"/>
        <v>0</v>
      </c>
      <c r="J115" s="139">
        <f t="shared" si="16"/>
        <v>0</v>
      </c>
      <c r="K115" s="139">
        <f t="shared" si="16"/>
        <v>0</v>
      </c>
      <c r="L115" s="139">
        <f t="shared" si="16"/>
        <v>0</v>
      </c>
      <c r="M115" s="139">
        <f t="shared" si="16"/>
        <v>0</v>
      </c>
      <c r="N115" s="139">
        <f t="shared" si="16"/>
        <v>0</v>
      </c>
      <c r="O115" s="139">
        <f t="shared" si="16"/>
        <v>0</v>
      </c>
      <c r="P115" s="139">
        <f t="shared" si="16"/>
        <v>0</v>
      </c>
      <c r="Q115" s="139">
        <f t="shared" si="16"/>
        <v>0</v>
      </c>
      <c r="R115" s="176">
        <f t="shared" si="16"/>
        <v>0</v>
      </c>
      <c r="S115" s="118"/>
    </row>
    <row r="116" spans="2:23" s="108" customFormat="1" ht="18.75" thickBot="1">
      <c r="B116" s="617" t="s">
        <v>464</v>
      </c>
      <c r="C116" s="689" t="s">
        <v>467</v>
      </c>
      <c r="D116" s="706">
        <f>'données TK'!E5</f>
        <v>2</v>
      </c>
      <c r="E116" s="130"/>
      <c r="F116" s="182">
        <f>SUM(G116:R116)</f>
        <v>0</v>
      </c>
      <c r="G116" s="139" t="str">
        <f>IF(AND($D$116&gt;=1,$C$116="Mensuel"),'BP - N+5'!R102+'BP - N+5'!R99+'BP - N+5'!R69-'BP - N+5'!R35,IF(AND($D$116=2,$C$116="Trimestriel"),'BP - N+5'!R102+'BP - N+5'!Q102+'BP - N+5'!P102+'BP - N+5'!R99+'BP - N+5'!Q99+'BP - N+5'!P99+'BP - N+5'!R69+'BP - N+5'!Q69+'BP - N+5'!P69-'BP - N+5'!R35-'BP - N+5'!Q35-'BP - N+5'!P35,IF(AND($D$116=5,$C$116="Trimestriel"),'BP - N+5'!R102+'BP - N+5'!Q102+'BP - N+5'!P102+'BP - N+5'!R99+'BP - N+5'!Q99+'BP - N+5'!P99+'BP - N+5'!R69+'BP - N+5'!Q69+'BP - N+5'!P69-'BP - N+5'!R35-'BP - N+5'!Q35-'BP - N+5'!P35,IF(AND($D$116=8,$C$116="Trimestriel"),'BP - N+5'!R102+'BP - N+5'!Q102+'BP - N+5'!P102+'BP - N+5'!R99+'BP - N+5'!Q99+'BP - N+5'!P99+'BP - N+5'!R69+'BP - N+5'!Q69+'BP - N+5'!P69-'BP - N+5'!R35-'BP - N+5'!Q35-'BP - N+5'!P35,IF(AND($D$116=11,$C$116="Trimestriel"),'BP - N+5'!R102+'BP - N+5'!Q102+'BP - N+5'!P102+'BP - N+5'!R99+'BP - N+5'!Q99+'BP - N+5'!P99+'BP - N+5'!R69+'BP - N+5'!Q69+'BP - N+5'!P69-'BP - N+5'!R35-'BP - N+5'!Q35-'BP - N+5'!P35,IF(AND($D$116=5,$C$116="Annuel"),'BP - N+5'!R102+'BP - N+5'!Q102+'BP - N+5'!P102+'BP - N+5'!O102+'BP - N+5'!N102+'BP - N+5'!M102+'BP - N+5'!L102+'BP - N+5'!K102+'BP - N+5'!J102+'BP - N+5'!I102+'BP - N+5'!H102+'BP - N+5'!G102+'BP - N+5'!R99+'BP - N+5'!Q99+'BP - N+5'!P99+'BP - N+5'!O99+'BP - N+5'!N99+'BP - N+5'!M99+'BP - N+5'!L99+'BP - N+5'!K99+'BP - N+5'!J99+'BP - N+5'!I99+'BP - N+5'!H99+'BP - N+5'!G99+'BP - N+5'!R69+'BP - N+5'!Q69+'BP - N+5'!P69+'BP - N+5'!O69+'BP - N+5'!N69+'BP - N+5'!M69+'BP - N+5'!L69+'BP - N+5'!K69+'BP - N+5'!J69+'BP - N+5'!I69+'BP - N+5'!H69+'BP - N+5'!G69-'BP - N+5'!R35-'BP - N+5'!Q35-'BP - N+5'!P35-'BP - N+5'!O35-'BP - N+5'!N35-'BP - N+5'!M35-'BP - N+5'!L35-'BP - N+5'!K35-'BP - N+5'!J35-'BP - N+5'!I35-'BP - N+5'!H35-'BP - N+5'!G35,""))))))</f>
        <v/>
      </c>
      <c r="H116" s="139" t="str">
        <f>IF(AND($D$116&gt;=1,$C$116="Mensuel"),G102+G99+G69-G35,IF(AND($D$116=1,$C$116="Trimestriel"),G102+G99+G69-G35+'BP - N+5'!R102+'BP - N+5'!Q102+'BP - N+5'!R99+'BP - N+5'!Q99+'BP - N+5'!R69+'BP - N+5'!Q69-'BP - N+5'!R35-'BP - N+5'!Q35,IF(AND($D$116=4,$C$116="Trimestriel"),G102+G99+G69-G35+'BP - N+5'!R102+'BP - N+5'!Q102+'BP - N+5'!R99+'BP - N+5'!Q99+'BP - N+5'!R69+'BP - N+5'!Q69-'BP - N+5'!R35-'BP - N+5'!Q35,IF(AND($D$116=7,$C$116="Trimestriel"),G102+G99+G69-G35+'BP - N+5'!R102+'BP - N+5'!Q102+'BP - N+5'!R99+'BP - N+5'!Q99+'BP - N+5'!R69+'BP - N+5'!Q69-'BP - N+5'!R35-'BP - N+5'!Q35,IF(AND($D$116=10,$C$116="Trimestriel"),G102+G99+G69-G35+'BP - N+5'!R102+'BP - N+5'!Q102+'BP - N+5'!R99+'BP - N+5'!Q99+'BP - N+5'!R69+'BP - N+5'!Q69-'BP - N+5'!R35-'BP - N+5'!Q35,IF(AND($D$116=4,$C$116="Annuel"),G102+G99+G69-G35+'BP - N+5'!R102+'BP - N+5'!Q102+'BP - N+5'!P102+'BP - N+5'!O102+'BP - N+5'!N102+'BP - N+5'!M102+'BP - N+5'!L102+'BP - N+5'!K102+'BP - N+5'!J102+'BP - N+5'!I102+'BP - N+5'!H102+'BP - N+5'!R99+'BP - N+5'!Q99+'BP - N+5'!P99+'BP - N+5'!O99+'BP - N+5'!N99+'BP - N+5'!M99+'BP - N+5'!L99+'BP - N+5'!K99+'BP - N+5'!J99+'BP - N+5'!I99+'BP - N+5'!H99+'BP - N+5'!R69+'BP - N+5'!Q69+'BP - N+5'!P69+'BP - N+5'!O69+'BP - N+5'!N69+'BP - N+5'!M69+'BP - N+5'!L69+'BP - N+5'!K69+'BP - N+5'!J69+'BP - N+5'!I69+'BP - N+5'!H69-'BP - N+5'!R35-'BP - N+5'!Q35-'BP - N+5'!P35-'BP - N+5'!O35-'BP - N+5'!N35-'BP - N+5'!M35-'BP - N+5'!L35-'BP - N+5'!K35-'BP - N+5'!J35-'BP - N+5'!I35-'BP - N+5'!H35,""))))))</f>
        <v/>
      </c>
      <c r="I116" s="139" t="str">
        <f>IF(AND($D$116&gt;=1,$C$116="Mensuel"),H102+H99+H69-H35,IF(AND($D$116=12,$C$116="Trimestriel"),H102+G102+H99+G99+H69+G69-H35-G35+'BP - N+5'!R102+'BP - N+5'!R99+'BP - N+5'!R69-'BP - N+5'!R35,IF(AND($D$116=3,$C$116="Trimestriel"),H102+G102+H99+G99+H69+G69-H35-G35+'BP - N+5'!R102+'BP - N+5'!R99+'BP - N+5'!R69-'BP - N+5'!R35,IF(AND($D$116=6,$C$116="Trimestriel"),H102+G102+H99+G99+H69+G69-H35-G35+'BP - N+5'!R102+'BP - N+5'!R99+'BP - N+5'!R69-'BP - N+5'!R35,IF(AND($D$116=9,$C$116="Trimestriel"),H102+G102+H99+G99+H69+G69-H35-G35+'BP - N+5'!R102+'BP - N+5'!R99+'BP - N+5'!R69-'BP - N+5'!R35,IF(AND($D$116=3,$C$116="Annuel"),H102+G102+H99+G99+H69+G69-H35-G35+'BP - N+5'!R102+'BP - N+5'!Q102+'BP - N+5'!P102+'BP - N+5'!O102+'BP - N+5'!N102+'BP - N+5'!M102+'BP - N+5'!L102+'BP - N+5'!K102+'BP - N+5'!J102+'BP - N+5'!I102+'BP - N+5'!R99+'BP - N+5'!Q99+'BP - N+5'!P99+'BP - N+5'!O99+'BP - N+5'!N99+'BP - N+5'!M99+'BP - N+5'!L99+'BP - N+5'!K99+'BP - N+5'!J99+'BP - N+5'!I99+'BP - N+5'!R69+'BP - N+5'!Q69+'BP - N+5'!P69+'BP - N+5'!O69+'BP - N+5'!N69+'BP - N+5'!M69+'BP - N+5'!L69+'BP - N+5'!K69+'BP - N+5'!J69+'BP - N+5'!I69-'BP - N+5'!R35-'BP - N+5'!Q35-'BP - N+5'!P35-'BP - N+5'!O35-'BP - N+5'!N35-'BP - N+5'!M35-'BP - N+5'!L35-'BP - N+5'!K35-'BP - N+5'!J35-'BP - N+5'!I35,""))))))</f>
        <v/>
      </c>
      <c r="J116" s="139">
        <f>IF(AND($D$116&gt;=1,$C$116="Mensuel"),I102+I99+I69-I35,IF(AND($D$116=11,$C$116="Trimestriel"),I102+H102+G102+I99+H99+G99+I69+H69+G69-I35-H35-G35,IF(AND($D$116=2,$C$116="Trimestriel"),I102+H102+G102+I99+H99+G99+I69+H69+G69-I35-H35-G35,IF(AND($D$116=5,$C$116="Trimestriel"),I102+H102+G102+I99+H99+G99+I69+H69+G69-I35-H35-G35,IF(AND($D$116=8,$C$116="Trimestriel"),I102+H102+G102+I99+H99+G99+I69+H69+G69-I35-H35-G35,IF(AND($D$116=2,$C$116="Annuel"),I102+H102+G102+I99+H99+G99+I69+H69+G69-I35-H35-G35+'BP - N+5'!R102+'BP - N+5'!Q102+'BP - N+5'!P102+'BP - N+5'!O102+'BP - N+5'!N102+'BP - N+5'!M102+'BP - N+5'!L102+'BP - N+5'!K102+'BP - N+5'!J102+'BP - N+5'!R99+'BP - N+5'!Q99+'BP - N+5'!P99+'BP - N+5'!O99+'BP - N+5'!N99+'BP - N+5'!M99+'BP - N+5'!L99+'BP - N+5'!K99+'BP - N+5'!J99+'BP - N+5'!R69+'BP - N+5'!Q69+'BP - N+5'!P69+'BP - N+5'!O69+'BP - N+5'!N69+'BP - N+5'!M69+'BP - N+5'!L69+'BP - N+5'!K69+'BP - N+5'!J69-'BP - N+5'!R35-'BP - N+5'!Q35-'BP - N+5'!P35-'BP - N+5'!O35-'BP - N+5'!N35-'BP - N+5'!M35-'BP - N+5'!L35-'BP - N+5'!K35-'BP - N+5'!J35,""))))))</f>
        <v>0</v>
      </c>
      <c r="K116" s="139" t="str">
        <f>IF(AND($D$116&gt;=1,$C$116="Mensuel"),J102+J99+J69-J35,IF(AND($D$116=10,$C$116="Trimestriel"),J102+I102+H102+J99+I99+H99+J69+I69+H69-J35-I35-H35,IF(AND($D$116=1,$C$116="Trimestriel"),J102+I102+H102+J99+I99+H99+J69+I69+H69-J35-I35-H35,IF(AND($D$116=4,$C$116="Trimestriel"),J102+I102+H102+J99+I99+H99+J69+I69+H69-J35-I35-H35,IF(AND($D$116=7,$C$116="Trimestriel"),J102+I102+H102+J99+I99+H99+J69+I69+H69-J35-I35-H35,IF(AND($D$116=1,$C$116="Annuel"),J102+I102+H102+G102+J99+I99+H99+G99+J69+I69+H69+G69-J35-I35-H35-G35+'BP - N+5'!R102+'BP - N+5'!Q102+'BP - N+5'!P102+'BP - N+5'!O102+'BP - N+5'!N102+'BP - N+5'!M102+'BP - N+5'!L102+'BP - N+5'!K102+'BP - N+5'!R99+'BP - N+5'!Q99+'BP - N+5'!P99+'BP - N+5'!O99+'BP - N+5'!N99+'BP - N+5'!M99+'BP - N+5'!L99+'BP - N+5'!K99+'BP - N+5'!R69+'BP - N+5'!Q69+'BP - N+5'!P69+'BP - N+5'!O69+'BP - N+5'!N69+'BP - N+5'!M69+'BP - N+5'!L69+'BP - N+5'!K69-'BP - N+5'!R35-'BP - N+5'!Q35-'BP - N+5'!P35-'BP - N+5'!O35-'BP - N+5'!N35-'BP - N+5'!M35-'BP - N+5'!L35-'BP - N+5'!K35,""))))))</f>
        <v/>
      </c>
      <c r="L116" s="139" t="str">
        <f>IF(AND($D$116&gt;=1,$C$116="Mensuel"),K102+K99+K69-K35,IF(AND($D$116=9,$C$116="Trimestriel"),K102+J102+I102+K99+J99+I99+K69+J69+I69-K35-J35-I35,IF(AND($D$116=12,$C$116="Trimestriel"),K102+J102+I102+K99+J99+I99+K69+J69+I69-K35-J35-I35,IF(AND($D$116=3,$C$116="Trimestriel"),K102+J102+I102+K99+J99+I99+K69+J69+I69-K35-J35-I35,IF(AND($D$116=6,$C$116="Trimestriel"),K102+J102+I102+K99+J99+I99+K69+J69+I69-K35-J35-I35,IF(AND($D$116=12,$C$116="Annuel"),K102+J102+I102+H102+G102+K99+J99+I99+H99+G99+K69+J69+I69+H69+G69-K35-J35-I35-H35-G35+'BP - N+5'!R102+'BP - N+5'!Q102+'BP - N+5'!P102+'BP - N+5'!O102+'BP - N+5'!N102+'BP - N+5'!M102+'BP - N+5'!L102+'BP - N+5'!R99+'BP - N+5'!Q99+'BP - N+5'!P99+'BP - N+5'!O99+'BP - N+5'!N99+'BP - N+5'!M99+'BP - N+5'!L99+'BP - N+5'!R69+'BP - N+5'!Q69+'BP - N+5'!P69+'BP - N+5'!O69+'BP - N+5'!N69+'BP - N+5'!M69+'BP - N+5'!L69-'BP - N+5'!R35-'BP - N+5'!Q35-'BP - N+5'!P35-'BP - N+5'!O35-'BP - N+5'!N35-'BP - N+5'!M35-'BP - N+5'!L35,""))))))</f>
        <v/>
      </c>
      <c r="M116" s="139" t="str">
        <f>IF(AND($D$116&gt;=1,$C$116="Mensuel"),L102+L99+L69-L35,IF(AND($D$116=8,$C$116="Trimestriel"),L102+K102+J102+L99+K99+J99+L69+K69+J69-L35-K35-J35,IF(AND($D$116=11,$C$116="Trimestriel"),L102+K102+J102+L99+K99+J99+L69+K69+J69-L35-K35-J35,IF(AND($D$116=2,$C$116="Trimestriel"),L102+K102+J102+L99+K99+J99+L69+K69+J69-L35-K35-J35,IF(AND($D$116=5,$C$116="Trimestriel"),L102+K102+J102+L99+K99+J99+L69+K69+J69-L35-K35-J35,IF(AND($D$116=11,$C$116="Annuel"),L102+K102+J102+I102+H102+G102+L99+K99+J99+I99+H99+G99+L69+K69+J69+I69+H69+G69-L35-K35-J35-I35-H35-G35+'BP - N+5'!R102+'BP - N+5'!Q102+'BP - N+5'!P102+'BP - N+5'!O102+'BP - N+5'!N102+'BP - N+5'!M102+'BP - N+5'!R99+'BP - N+5'!Q99+'BP - N+5'!P99+'BP - N+5'!O99+'BP - N+5'!N99+'BP - N+5'!M99+'BP - N+5'!R69+'BP - N+5'!Q69+'BP - N+5'!P69+'BP - N+5'!O69+'BP - N+5'!N69+'BP - N+5'!M69-'BP - N+5'!R35-'BP - N+5'!Q35-'BP - N+5'!P35-'BP - N+5'!O35-'BP - N+5'!N35-'BP - N+5'!M35,""))))))</f>
        <v/>
      </c>
      <c r="N116" s="139" t="str">
        <f>IF(AND($D$116&gt;=1,$C$116="Mensuel"),M102+M99+M69-M35,IF(AND($D$116=7,$C$116="Trimestriel"),M102+L102+K102+M99+L99+K99+M69+L69+K69-M35-L35-K35,IF(AND($D$116=10,$C$116="Trimestriel"),M102+L102+K102+M99+L99+K99+M69+L69+K69-M35-L35-K35,IF(AND($D$116=1,$C$116="Trimestriel"),M102+L102+K102+M99+L99+K99+M69+L69+K69-M35-L35-K35,IF(AND($D$116=4,$C$116="Trimestriel"),M102+L102+K102+M99+L99+K99+M69+L69+K69-M35-L35-K35,IF(AND($D$116=10,$C$116="Annuel"),M102+L102+K102+J102+I102+H102+G102+M99+L99+K99+J99+I99+H99+G99+M69+L69+K69+J69+I69+H69+G69-M35-L35-K35-J35-I35-H35-G35+'BP - N+5'!R102+'BP - N+5'!Q102+'BP - N+5'!P102+'BP - N+5'!O102+'BP - N+5'!N102+'BP - N+5'!R99+'BP - N+5'!Q99+'BP - N+5'!P99+'BP - N+5'!O99+'BP - N+5'!N99+'BP - N+5'!R69+'BP - N+5'!Q69+'BP - N+5'!P69+'BP - N+5'!O69+'BP - N+5'!N69-'BP - N+5'!R35-'BP - N+5'!Q35-'BP - N+5'!P35-'BP - N+5'!O35-'BP - N+5'!N35,""))))))</f>
        <v/>
      </c>
      <c r="O116" s="139" t="str">
        <f>IF(AND($D$116&gt;=1,$C$116="Mensuel"),N102+N99+N69-N35,IF(AND($D$116=6,$C$116="Trimestriel"),N102+M102+L102+N99+M99+L99+N69+M69+L69-N35-M35-L35,IF(AND($D$116=9,$C$116="Trimestriel"),N102+M102+L102+N99+M99+L99+N69+M69+L69-N35-M35-L35,IF(AND($D$116=12,$C$116="Trimestriel"),N102+M102+L102+N99+M99+L99+N69+M69+L69-N35-M35-L35,IF(AND($D$116=3,$C$116="Trimestriel"),N102+M102+L102+N99+M99+L99+N69+M69+L69-N35-M35-L35,IF(AND($D$116=9,$C$116="Annuel"),N102+M102+L102+K102+J102+I102+H102+G102+N99+M99+L99+K99+J99+I99+H99+G99+N69+M69+L69+K69+J69+I69+H69+G69-N35-M35-L35-K35-J35-I35-H35-G35+'BP - N+5'!R102+'BP - N+5'!Q102+'BP - N+5'!P102+'BP - N+5'!O102+'BP - N+5'!R99+'BP - N+5'!Q99+'BP - N+5'!P99+'BP - N+5'!O99+'BP - N+5'!R69+'BP - N+5'!Q69+'BP - N+5'!P69+'BP - N+5'!O69-'BP - N+5'!R35-'BP - N+5'!Q35-'BP - N+5'!P35-'BP - N+5'!O35,""))))))</f>
        <v/>
      </c>
      <c r="P116" s="139" t="str">
        <f>IF(AND($D$116&gt;=1,$C$116="Mensuel"),O102+O99+O69-O35,IF(AND($D$116=5,$C$116="Trimestriel"),O102+N102+M102+O99+N99+M99+O69+N69+M69-O35-N35-M35,IF(AND($D$116=8,$C$116="Trimestriel"),O102+N102+M102+O99+N99+M99+O69+N69+M69-O35-N35-M35,IF(AND($D$116=11,$C$116="Trimestriel"),O102+N102+M102+O99+N99+M99+O69+N69+M69-O35-N35-M35,IF(AND($D$116=2,$C$116="Trimestriel"),O102+N102+M102+O99+N99+M99+O69+N69+M69-O35-N35-M35,IF(AND($D$116=8,$C$116="Annuel"),O102+N102+M102+L102+K102+J102+I102+H102+G102+O99+N99+M99+L99+K99+J99+I99+H99+G99+O69+N69+M69+L69+K69+J69+I69+H69+G69-O35-N35-M35-L35-K35-J35-I35-H35-G35+'BP - N+5'!R102+'BP - N+5'!Q102+'BP - N+5'!P102+'BP - N+5'!R99+'BP - N+5'!Q99+'BP - N+5'!P99+'BP - N+5'!R69+'BP - N+5'!Q69+'BP - N+5'!P69-'BP - N+5'!R35-'BP - N+5'!Q35-'BP - N+5'!P35,""))))))</f>
        <v/>
      </c>
      <c r="Q116" s="139" t="str">
        <f>IF(AND($D$116&gt;=1,$C$116="Mensuel"),P102+P99+P69-P35,IF(AND($D$116=4,$C$116="Trimestriel"),P102+O102+N102+P99+O99+N99+P69+O69+N69-P35-O35-N35,IF(AND($D$116=7,$C$116="Trimestriel"),P102+O102+N102+P99+O99+N99+P69+O69+N69-P35-O35-N35,IF(AND($D$116=10,$C$116="Trimestriel"),P102+O102+N102+P99+O99+N99+P69+O69+N69-P35-O35-N35,IF(AND($D$116=1,$C$116="Trimestriel"),P102+O102+N102+P99+O99+N99+P69+O69+N69-P35-O35-N35,IF(AND($D$116=7,$C$116="Annuel"),P102+O102+N102+M102+L102+K102+J102+I102+H102+G102+P99+O99+N99+M99+L99+K99+J99+I99+H99+G99+P69+O69+N69+M69+L69+K69+J69+I69+H69+G69-P35-O35-N35-M35-L35-K35-J35-I35-H35-G35+'BP - N+5'!R102+'BP - N+5'!Q102+'BP - N+5'!R99+'BP - N+5'!Q99+'BP - N+5'!R69+'BP - N+5'!Q69-'BP - N+5'!R35-'BP - N+5'!Q35,""))))))</f>
        <v/>
      </c>
      <c r="R116" s="139" t="str">
        <f>IF(AND($D$116&gt;=1,$C$116="Mensuel"),Q102+Q99+Q69-Q35,IF(AND($D$116=3,$C$116="Trimestriel"),Q102+P102+O102+Q99+P99+O99+Q69+P69+O69-Q35-P35-O35,IF(AND($D$116=6,$C$116="Trimestriel"),Q102+P102+O102+Q99+P99+O99+Q69+P69+O69-Q35-P35-O35,IF(AND($D$116=9,$C$116="Trimestriel"),Q102+P102+O102+Q99+P99+O99+Q69+P69+O69-Q35-P35-O35,IF(AND($D$116=12,$C$116="Trimestriel"),Q102+P102+O102+Q99+P99+O99+Q69+P69+O69-Q35-P35-O35,IF(AND($D$116=6,$C$116="Annuel"),Q102+P102+O102+N102+M102+L102+K102+J102+I102+H102+G102+Q99+P99+O99+N99+M99+L99+K99+J99+I99+H99+G99+Q69+P69+O69+N69+M69+L69+K69+J69+I69+H69+G69-Q35-P35-O35-N35-M35-L35-K35-J35-I35-H35-G35+'BP - N+5'!R102+'BP - N+5'!R99+'BP - N+5'!R69-'BP - N+5'!R35,""))))))</f>
        <v/>
      </c>
      <c r="S116" s="118"/>
    </row>
    <row r="117" spans="2:23" s="108" customFormat="1" ht="16.5" thickBot="1">
      <c r="B117" s="1005" t="s">
        <v>345</v>
      </c>
      <c r="C117" s="1006"/>
      <c r="D117" s="1006"/>
      <c r="E117" s="1006"/>
      <c r="F117" s="1038"/>
      <c r="G117" s="141">
        <f>IF(G116="",G6+G115,G6+G115+G116)</f>
        <v>0</v>
      </c>
      <c r="H117" s="141">
        <f t="shared" ref="H117:R117" si="17">IF(H116="",H6+H115,H6+H115+H116)</f>
        <v>0</v>
      </c>
      <c r="I117" s="141">
        <f t="shared" si="17"/>
        <v>0</v>
      </c>
      <c r="J117" s="141">
        <f t="shared" si="17"/>
        <v>0</v>
      </c>
      <c r="K117" s="141">
        <f t="shared" si="17"/>
        <v>0</v>
      </c>
      <c r="L117" s="141">
        <f t="shared" si="17"/>
        <v>0</v>
      </c>
      <c r="M117" s="141">
        <f t="shared" si="17"/>
        <v>0</v>
      </c>
      <c r="N117" s="141">
        <f t="shared" si="17"/>
        <v>0</v>
      </c>
      <c r="O117" s="141">
        <f t="shared" si="17"/>
        <v>0</v>
      </c>
      <c r="P117" s="141">
        <f t="shared" si="17"/>
        <v>0</v>
      </c>
      <c r="Q117" s="141">
        <f t="shared" si="17"/>
        <v>0</v>
      </c>
      <c r="R117" s="141">
        <f t="shared" si="17"/>
        <v>0</v>
      </c>
      <c r="S117" s="118"/>
    </row>
    <row r="118" spans="2:23" ht="15">
      <c r="S118" s="118"/>
      <c r="T118" s="108"/>
      <c r="U118" s="108"/>
      <c r="V118" s="108"/>
    </row>
  </sheetData>
  <sheetProtection algorithmName="SHA-512" hashValue="q896YOvSlgYd6rdtwzVn1rMU4vT3RUCpVjSNHn91PuzMeRqnuNZcgo72FkBhIPfcu+yi7YHLNCYVT7FgTDgWCw==" saltValue="yvrUycDKxbpV7c+oO3ujpw==" spinCount="100000" sheet="1" selectLockedCells="1"/>
  <mergeCells count="19">
    <mergeCell ref="B115:F115"/>
    <mergeCell ref="B117:F117"/>
    <mergeCell ref="B101:B102"/>
    <mergeCell ref="B105:C105"/>
    <mergeCell ref="B108:B109"/>
    <mergeCell ref="B110:C110"/>
    <mergeCell ref="B114:C114"/>
    <mergeCell ref="B36:C36"/>
    <mergeCell ref="B68:C68"/>
    <mergeCell ref="B69:C69"/>
    <mergeCell ref="B98:C98"/>
    <mergeCell ref="B99:C99"/>
    <mergeCell ref="B35:C35"/>
    <mergeCell ref="B2:R2"/>
    <mergeCell ref="F5:F6"/>
    <mergeCell ref="B6:C6"/>
    <mergeCell ref="B29:C29"/>
    <mergeCell ref="B34:D34"/>
    <mergeCell ref="E5:E6"/>
  </mergeCells>
  <dataValidations count="1">
    <dataValidation type="list" allowBlank="1" showInputMessage="1" showErrorMessage="1" sqref="C116" xr:uid="{5A00FA84-3EE1-4723-A3E2-3D19691C3311}">
      <formula1>"Annuel, Trimestriel, Mensuel"</formula1>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6"/>
  <dimension ref="B2:CG14"/>
  <sheetViews>
    <sheetView topLeftCell="A6" zoomScale="75" zoomScaleNormal="85" workbookViewId="0">
      <selection activeCell="R29" sqref="R29"/>
    </sheetView>
  </sheetViews>
  <sheetFormatPr baseColWidth="10" defaultColWidth="7.7109375" defaultRowHeight="12.75"/>
  <cols>
    <col min="2" max="3" width="7.7109375" customWidth="1"/>
    <col min="14" max="25" width="7.7109375" style="94"/>
  </cols>
  <sheetData>
    <row r="2" spans="2:85">
      <c r="B2" s="708"/>
    </row>
    <row r="6" spans="2:85" ht="76.150000000000006" customHeight="1">
      <c r="B6" s="450" t="str">
        <f>IF('données TK'!F4="","",TEXT(DATE('données TK'!F4,'données TK'!E5+1,),"mmm aaaa"))</f>
        <v>Feb Tuesday</v>
      </c>
      <c r="C6" s="680" t="e">
        <f>IF('données TK'!F4="","",B6+31)</f>
        <v>#VALUE!</v>
      </c>
      <c r="D6" s="680" t="e">
        <f>IF(B6="","",C6+31)</f>
        <v>#VALUE!</v>
      </c>
      <c r="E6" s="680" t="e">
        <f>IF(B6="","",D6+31)</f>
        <v>#VALUE!</v>
      </c>
      <c r="F6" s="680" t="e">
        <f>IF(B6="","",E6+31)</f>
        <v>#VALUE!</v>
      </c>
      <c r="G6" s="680" t="e">
        <f>IF(B6="","",F6+31)</f>
        <v>#VALUE!</v>
      </c>
      <c r="H6" s="680" t="e">
        <f>IF(B6="","",G6+31)</f>
        <v>#VALUE!</v>
      </c>
      <c r="I6" s="680" t="e">
        <f>IF(B6="","",H6+31)</f>
        <v>#VALUE!</v>
      </c>
      <c r="J6" s="680" t="e">
        <f>IF(B6="","",I6+31)</f>
        <v>#VALUE!</v>
      </c>
      <c r="K6" s="680" t="e">
        <f>IF(B6="","",J6+31)</f>
        <v>#VALUE!</v>
      </c>
      <c r="L6" s="680" t="e">
        <f>IF(B6="","",K6+31)</f>
        <v>#VALUE!</v>
      </c>
      <c r="M6" s="680" t="e">
        <f>IF(B6="","",L6+31)</f>
        <v>#VALUE!</v>
      </c>
      <c r="N6" s="680" t="e">
        <f>IF(B6="","",M6+31)</f>
        <v>#VALUE!</v>
      </c>
      <c r="O6" s="680" t="e">
        <f>IF(B6="","",N6+31)</f>
        <v>#VALUE!</v>
      </c>
      <c r="P6" s="680" t="e">
        <f>IF(B6="","",O6+31)</f>
        <v>#VALUE!</v>
      </c>
      <c r="Q6" s="680" t="e">
        <f>IF(B6="","",P6+31)</f>
        <v>#VALUE!</v>
      </c>
      <c r="R6" s="680" t="e">
        <f>IF(B6="","",Q6+31)</f>
        <v>#VALUE!</v>
      </c>
      <c r="S6" s="680" t="e">
        <f>IF(B6="","",R6+31)</f>
        <v>#VALUE!</v>
      </c>
      <c r="T6" s="680" t="e">
        <f>IF(B6="","",S6+31)</f>
        <v>#VALUE!</v>
      </c>
      <c r="U6" s="680" t="e">
        <f>IF(B6="","",T6+31)</f>
        <v>#VALUE!</v>
      </c>
      <c r="V6" s="680" t="e">
        <f>IF(B6="","",U6+31)</f>
        <v>#VALUE!</v>
      </c>
      <c r="W6" s="680" t="e">
        <f>IF(B6="","",V6+31)</f>
        <v>#VALUE!</v>
      </c>
      <c r="X6" s="680" t="e">
        <f>IF(B6="","",W6+31)</f>
        <v>#VALUE!</v>
      </c>
      <c r="Y6" s="680" t="e">
        <f>IF(B6="","",X6+31)</f>
        <v>#VALUE!</v>
      </c>
      <c r="Z6" s="680" t="e">
        <f>IF(B6="","",Y6+31)</f>
        <v>#VALUE!</v>
      </c>
      <c r="AA6" s="680" t="e">
        <f>IF(B6="","",Z6+31)</f>
        <v>#VALUE!</v>
      </c>
      <c r="AB6" s="680" t="e">
        <f>IF(B6="","",AA6+31)</f>
        <v>#VALUE!</v>
      </c>
      <c r="AC6" s="680" t="e">
        <f>IF(B6="","",AB6+31)</f>
        <v>#VALUE!</v>
      </c>
      <c r="AD6" s="680" t="e">
        <f>IF(B6="","",AC6+31)</f>
        <v>#VALUE!</v>
      </c>
      <c r="AE6" s="680" t="e">
        <f>IF(B6="","",AD6+31)</f>
        <v>#VALUE!</v>
      </c>
      <c r="AF6" s="680" t="e">
        <f>IF(B6="","",AE6+31)</f>
        <v>#VALUE!</v>
      </c>
      <c r="AG6" s="680" t="e">
        <f>IF(B6="","",AF6+31)</f>
        <v>#VALUE!</v>
      </c>
      <c r="AH6" s="680" t="e">
        <f>IF(B6="","",AG6+31)</f>
        <v>#VALUE!</v>
      </c>
      <c r="AI6" s="680" t="e">
        <f>IF(B6="","",AH6+31)</f>
        <v>#VALUE!</v>
      </c>
      <c r="AJ6" s="680" t="e">
        <f>IF(B6="","",AI6+31)</f>
        <v>#VALUE!</v>
      </c>
      <c r="AK6" s="680" t="e">
        <f>IF(B6="","",AJ6+31)</f>
        <v>#VALUE!</v>
      </c>
      <c r="AL6" s="680" t="e">
        <f>IF(B6="","",AK6+31)</f>
        <v>#VALUE!</v>
      </c>
      <c r="AM6" s="680" t="e">
        <f>IF(B6="","",AL6+31)</f>
        <v>#VALUE!</v>
      </c>
      <c r="AN6" s="680" t="e">
        <f>IF(B6="","",AM6+31)</f>
        <v>#VALUE!</v>
      </c>
      <c r="AO6" s="680" t="e">
        <f>IF(B6="","",AN6+31)</f>
        <v>#VALUE!</v>
      </c>
      <c r="AP6" s="680" t="e">
        <f>IF(B6="","",AO6+31)</f>
        <v>#VALUE!</v>
      </c>
      <c r="AQ6" s="680" t="e">
        <f>IF(B6="","",AP6+31)</f>
        <v>#VALUE!</v>
      </c>
      <c r="AR6" s="680" t="e">
        <f>IF(B6="","",AQ6+31)</f>
        <v>#VALUE!</v>
      </c>
      <c r="AS6" s="680" t="e">
        <f>IF(B6="","",AR6+31)</f>
        <v>#VALUE!</v>
      </c>
      <c r="AT6" s="680" t="e">
        <f>IF(B6="","",AS6+31)</f>
        <v>#VALUE!</v>
      </c>
      <c r="AU6" s="680" t="e">
        <f>IF(B6="","",AT6+31)</f>
        <v>#VALUE!</v>
      </c>
      <c r="AV6" s="680" t="e">
        <f>IF(B6="","",AU6+31)</f>
        <v>#VALUE!</v>
      </c>
      <c r="AW6" s="680" t="e">
        <f>IF(B6="","",AV6+31)</f>
        <v>#VALUE!</v>
      </c>
      <c r="AX6" s="680" t="e">
        <f>IF(B6="","",AW6+31)</f>
        <v>#VALUE!</v>
      </c>
      <c r="AY6" s="680" t="e">
        <f>IF(B6="","",AX6+31)</f>
        <v>#VALUE!</v>
      </c>
      <c r="AZ6" s="680" t="e">
        <f>IF(B6="","",AY6+31)</f>
        <v>#VALUE!</v>
      </c>
      <c r="BA6" s="680" t="e">
        <f>IF(B6="","",AZ6+31)</f>
        <v>#VALUE!</v>
      </c>
      <c r="BB6" s="680" t="e">
        <f>IF(B6="","",BA6+31)</f>
        <v>#VALUE!</v>
      </c>
      <c r="BC6" s="680" t="e">
        <f>IF(B6="","",BB6+31)</f>
        <v>#VALUE!</v>
      </c>
      <c r="BD6" s="680" t="e">
        <f>IF(B6="","",BC6+31)</f>
        <v>#VALUE!</v>
      </c>
      <c r="BE6" s="680" t="e">
        <f>IF(B6="","",BD6+31)</f>
        <v>#VALUE!</v>
      </c>
      <c r="BF6" s="680" t="e">
        <f>IF(B6="","",BE6+31)</f>
        <v>#VALUE!</v>
      </c>
      <c r="BG6" s="680" t="e">
        <f>IF(B6="","",BF6+31)</f>
        <v>#VALUE!</v>
      </c>
      <c r="BH6" s="680" t="e">
        <f>IF(B6="","",BG6+31)</f>
        <v>#VALUE!</v>
      </c>
      <c r="BI6" s="680" t="e">
        <f>IF(B6="","",BH6+31)</f>
        <v>#VALUE!</v>
      </c>
      <c r="BJ6" s="680" t="e">
        <f>IF(B6="","",BI6+31)</f>
        <v>#VALUE!</v>
      </c>
      <c r="BK6" s="680" t="e">
        <f>IF(B6="","",BJ6+31)</f>
        <v>#VALUE!</v>
      </c>
      <c r="BL6" s="680" t="e">
        <f>IF(B6="","",BK6+31)</f>
        <v>#VALUE!</v>
      </c>
      <c r="BM6" s="680" t="e">
        <f>IF(B6="","",BL6+31)</f>
        <v>#VALUE!</v>
      </c>
      <c r="BN6" s="680" t="e">
        <f>IF(B6="","",BM6+31)</f>
        <v>#VALUE!</v>
      </c>
      <c r="BO6" s="680" t="e">
        <f>IF(B6="","",BN6+31)</f>
        <v>#VALUE!</v>
      </c>
      <c r="BP6" s="680" t="e">
        <f>IF(B6="","",BO6+31)</f>
        <v>#VALUE!</v>
      </c>
      <c r="BQ6" s="680" t="e">
        <f>IF(B6="","",BP6+31)</f>
        <v>#VALUE!</v>
      </c>
      <c r="BR6" s="680" t="e">
        <f>IF(B6="","",BQ6+31)</f>
        <v>#VALUE!</v>
      </c>
      <c r="BS6" s="680" t="e">
        <f>IF(B6="","",BR6+31)</f>
        <v>#VALUE!</v>
      </c>
      <c r="BT6" s="680" t="e">
        <f>IF(B6="","",BS6+31)</f>
        <v>#VALUE!</v>
      </c>
      <c r="BU6" s="680" t="e">
        <f>IF(B6="","",BT6+31)</f>
        <v>#VALUE!</v>
      </c>
      <c r="BV6" s="680" t="e">
        <f>IF(B6="","",BU6+31)</f>
        <v>#VALUE!</v>
      </c>
      <c r="BW6" s="680" t="e">
        <f>IF(B6="","",BV6+31)</f>
        <v>#VALUE!</v>
      </c>
      <c r="BX6" s="680" t="e">
        <f>IF(B6="","",BW6+31)</f>
        <v>#VALUE!</v>
      </c>
      <c r="BY6" s="680" t="e">
        <f>IF(B6="","",BX6+31)</f>
        <v>#VALUE!</v>
      </c>
      <c r="BZ6" s="680" t="e">
        <f>IF(B6="","",BY6+31)</f>
        <v>#VALUE!</v>
      </c>
      <c r="CA6" s="680" t="e">
        <f>IF(B6="","",BZ6+31)</f>
        <v>#VALUE!</v>
      </c>
      <c r="CB6" s="680" t="e">
        <f>IF(B6="","",CA6+31)</f>
        <v>#VALUE!</v>
      </c>
      <c r="CC6" s="680" t="e">
        <f>IF(B6="","",CB6+31)</f>
        <v>#VALUE!</v>
      </c>
      <c r="CD6" s="680" t="e">
        <f>IF(B6="","",CC6+31)</f>
        <v>#VALUE!</v>
      </c>
      <c r="CE6" s="680" t="e">
        <f>IF(B6="","",CD6+31)</f>
        <v>#VALUE!</v>
      </c>
      <c r="CF6" s="680" t="e">
        <f>IF(B6="","",CE6+31)</f>
        <v>#VALUE!</v>
      </c>
      <c r="CG6" s="680" t="e">
        <f>IF(B6="","",CF6+31)</f>
        <v>#VALUE!</v>
      </c>
    </row>
    <row r="7" spans="2:85" ht="28.9" customHeight="1" thickBot="1">
      <c r="B7" s="143">
        <f>'BP - N'!G117</f>
        <v>0</v>
      </c>
      <c r="C7" s="143">
        <f>'BP - N'!H117</f>
        <v>0</v>
      </c>
      <c r="D7" s="143">
        <f>'BP - N'!I117</f>
        <v>0</v>
      </c>
      <c r="E7" s="143">
        <f>'BP - N'!J117</f>
        <v>0</v>
      </c>
      <c r="F7" s="143">
        <f>'BP - N'!K117</f>
        <v>0</v>
      </c>
      <c r="G7" s="143">
        <f>'BP - N'!L117</f>
        <v>0</v>
      </c>
      <c r="H7" s="143">
        <f>'BP - N'!M117</f>
        <v>0</v>
      </c>
      <c r="I7" s="143">
        <f>'BP - N'!N117</f>
        <v>0</v>
      </c>
      <c r="J7" s="143">
        <f>'BP - N'!O117</f>
        <v>0</v>
      </c>
      <c r="K7" s="143">
        <f>'BP - N'!P117</f>
        <v>0</v>
      </c>
      <c r="L7" s="143">
        <f>'BP - N'!Q117</f>
        <v>0</v>
      </c>
      <c r="M7" s="143">
        <f>'BP - N'!R117</f>
        <v>0</v>
      </c>
      <c r="N7" s="142">
        <f>'BP - N+1'!G117</f>
        <v>0</v>
      </c>
      <c r="O7" s="142">
        <f>'BP - N+1'!H117</f>
        <v>0</v>
      </c>
      <c r="P7" s="142">
        <f>'BP - N+1'!I117</f>
        <v>0</v>
      </c>
      <c r="Q7" s="142">
        <f>'BP - N+1'!J117</f>
        <v>0</v>
      </c>
      <c r="R7" s="142">
        <f>'BP - N+1'!K117</f>
        <v>0</v>
      </c>
      <c r="S7" s="142">
        <f>'BP - N+1'!L117</f>
        <v>0</v>
      </c>
      <c r="T7" s="142">
        <f>'BP - N+1'!M117</f>
        <v>0</v>
      </c>
      <c r="U7" s="142">
        <f>'BP - N+1'!N117</f>
        <v>0</v>
      </c>
      <c r="V7" s="142">
        <f>'BP - N+1'!O117</f>
        <v>0</v>
      </c>
      <c r="W7" s="142">
        <f>'BP - N+1'!P117</f>
        <v>0</v>
      </c>
      <c r="X7" s="142">
        <f>'BP - N+1'!Q117</f>
        <v>0</v>
      </c>
      <c r="Y7" s="142">
        <f>'BP - N+1'!R117</f>
        <v>0</v>
      </c>
      <c r="Z7" s="142">
        <f>'BP - N+2'!G117</f>
        <v>0</v>
      </c>
      <c r="AA7" s="142">
        <f>'BP - N+2'!H117</f>
        <v>0</v>
      </c>
      <c r="AB7" s="142">
        <f>'BP - N+2'!I117</f>
        <v>0</v>
      </c>
      <c r="AC7" s="142">
        <f>'BP - N+2'!J117</f>
        <v>0</v>
      </c>
      <c r="AD7" s="142">
        <f>'BP - N+2'!K117</f>
        <v>0</v>
      </c>
      <c r="AE7" s="142">
        <f>'BP - N+2'!L117</f>
        <v>0</v>
      </c>
      <c r="AF7" s="142">
        <f>'BP - N+2'!M117</f>
        <v>0</v>
      </c>
      <c r="AG7" s="142">
        <f>'BP - N+2'!N117</f>
        <v>0</v>
      </c>
      <c r="AH7" s="142">
        <f>'BP - N+2'!O117</f>
        <v>0</v>
      </c>
      <c r="AI7" s="142">
        <f>'BP - N+2'!P117</f>
        <v>0</v>
      </c>
      <c r="AJ7" s="142">
        <f>'BP - N+2'!Q117</f>
        <v>0</v>
      </c>
      <c r="AK7" s="142">
        <f>'BP - N+2'!R117</f>
        <v>0</v>
      </c>
      <c r="AL7" s="142">
        <f>'BP - N+3'!G117</f>
        <v>0</v>
      </c>
      <c r="AM7" s="142">
        <f>'BP - N+3'!H117</f>
        <v>0</v>
      </c>
      <c r="AN7" s="142">
        <f>'BP - N+3'!I117</f>
        <v>0</v>
      </c>
      <c r="AO7" s="142">
        <f>'BP - N+3'!J117</f>
        <v>0</v>
      </c>
      <c r="AP7" s="142">
        <f>'BP - N+3'!K117</f>
        <v>0</v>
      </c>
      <c r="AQ7" s="142">
        <f>'BP - N+3'!L117</f>
        <v>0</v>
      </c>
      <c r="AR7" s="142">
        <f>'BP - N+3'!M117</f>
        <v>0</v>
      </c>
      <c r="AS7" s="142">
        <f>'BP - N+3'!N117</f>
        <v>0</v>
      </c>
      <c r="AT7" s="142">
        <f>'BP - N+3'!O117</f>
        <v>0</v>
      </c>
      <c r="AU7" s="142">
        <f>'BP - N+3'!P117</f>
        <v>0</v>
      </c>
      <c r="AV7" s="142">
        <f>'BP - N+3'!Q117</f>
        <v>0</v>
      </c>
      <c r="AW7" s="142">
        <f>'BP - N+3'!R117</f>
        <v>0</v>
      </c>
      <c r="AX7" s="144">
        <f>'BP - N+4'!G117</f>
        <v>0</v>
      </c>
      <c r="AY7" s="144">
        <f>'BP - N+4'!H117</f>
        <v>0</v>
      </c>
      <c r="AZ7" s="144">
        <f>'BP - N+4'!I117</f>
        <v>0</v>
      </c>
      <c r="BA7" s="144">
        <f>'BP - N+4'!J117</f>
        <v>0</v>
      </c>
      <c r="BB7" s="144">
        <f>'BP - N+4'!K117</f>
        <v>0</v>
      </c>
      <c r="BC7" s="144">
        <f>'BP - N+4'!L117</f>
        <v>0</v>
      </c>
      <c r="BD7" s="144">
        <f>'BP - N+4'!M117</f>
        <v>0</v>
      </c>
      <c r="BE7" s="144">
        <f>'BP - N+4'!N117</f>
        <v>0</v>
      </c>
      <c r="BF7" s="144">
        <f>'BP - N+4'!O117</f>
        <v>0</v>
      </c>
      <c r="BG7" s="144">
        <f>'BP - N+4'!P117</f>
        <v>0</v>
      </c>
      <c r="BH7" s="144">
        <f>'BP - N+4'!Q117</f>
        <v>0</v>
      </c>
      <c r="BI7" s="144">
        <f>'BP - N+4'!R117</f>
        <v>0</v>
      </c>
      <c r="BJ7" s="142">
        <f>'BP - N+5'!G117</f>
        <v>0</v>
      </c>
      <c r="BK7" s="142">
        <f>'BP - N+5'!H117</f>
        <v>0</v>
      </c>
      <c r="BL7" s="142">
        <f>'BP - N+5'!I117</f>
        <v>0</v>
      </c>
      <c r="BM7" s="142">
        <f>'BP - N+5'!J117</f>
        <v>0</v>
      </c>
      <c r="BN7" s="142">
        <f>'BP - N+5'!K117</f>
        <v>0</v>
      </c>
      <c r="BO7" s="142">
        <f>'BP - N+5'!L117</f>
        <v>0</v>
      </c>
      <c r="BP7" s="142">
        <f>'BP - N+5'!M117</f>
        <v>0</v>
      </c>
      <c r="BQ7" s="142">
        <f>'BP - N+5'!N117</f>
        <v>0</v>
      </c>
      <c r="BR7" s="142">
        <f>'BP - N+5'!O117</f>
        <v>0</v>
      </c>
      <c r="BS7" s="142">
        <f>'BP - N+5'!P117</f>
        <v>0</v>
      </c>
      <c r="BT7" s="142">
        <f>'BP - N+5'!Q117</f>
        <v>0</v>
      </c>
      <c r="BU7" s="142">
        <f>'BP - N+5'!R117</f>
        <v>0</v>
      </c>
      <c r="BV7" s="142">
        <f>'BP - N+6'!G117</f>
        <v>0</v>
      </c>
      <c r="BW7" s="142">
        <f>'BP - N+6'!H117</f>
        <v>0</v>
      </c>
      <c r="BX7" s="142">
        <f>'BP - N+6'!I117</f>
        <v>0</v>
      </c>
      <c r="BY7" s="142">
        <f>'BP - N+6'!J117</f>
        <v>0</v>
      </c>
      <c r="BZ7" s="142">
        <f>'BP - N+6'!K117</f>
        <v>0</v>
      </c>
      <c r="CA7" s="142">
        <f>'BP - N+6'!L117</f>
        <v>0</v>
      </c>
      <c r="CB7" s="142">
        <f>'BP - N+6'!M117</f>
        <v>0</v>
      </c>
      <c r="CC7" s="142">
        <f>'BP - N+6'!N117</f>
        <v>0</v>
      </c>
      <c r="CD7" s="142">
        <f>'BP - N+6'!O117</f>
        <v>0</v>
      </c>
      <c r="CE7" s="142">
        <f>'BP - N+6'!P117</f>
        <v>0</v>
      </c>
      <c r="CF7" s="142">
        <f>'BP - N+6'!Q117</f>
        <v>0</v>
      </c>
      <c r="CG7" s="142">
        <f>'BP - N+6'!R117</f>
        <v>0</v>
      </c>
    </row>
    <row r="10" spans="2:85" ht="13.5" thickBot="1"/>
    <row r="11" spans="2:85">
      <c r="G11" s="1041" t="s">
        <v>361</v>
      </c>
      <c r="H11" s="1042"/>
      <c r="I11" s="1042"/>
      <c r="J11" s="1042"/>
      <c r="K11" s="1042"/>
      <c r="L11" s="1042"/>
      <c r="M11" s="1042"/>
      <c r="N11" s="1042"/>
      <c r="O11" s="1042"/>
      <c r="P11" s="1042"/>
      <c r="Q11" s="1042"/>
      <c r="R11" s="1042"/>
      <c r="S11" s="1042"/>
      <c r="T11" s="1042"/>
      <c r="U11" s="1042"/>
      <c r="V11" s="1042"/>
      <c r="W11" s="1042"/>
      <c r="X11" s="1042"/>
      <c r="Y11" s="1043"/>
    </row>
    <row r="12" spans="2:85">
      <c r="G12" s="1044"/>
      <c r="H12" s="1045"/>
      <c r="I12" s="1045"/>
      <c r="J12" s="1045"/>
      <c r="K12" s="1045"/>
      <c r="L12" s="1045"/>
      <c r="M12" s="1045"/>
      <c r="N12" s="1045"/>
      <c r="O12" s="1045"/>
      <c r="P12" s="1045"/>
      <c r="Q12" s="1045"/>
      <c r="R12" s="1045"/>
      <c r="S12" s="1045"/>
      <c r="T12" s="1045"/>
      <c r="U12" s="1045"/>
      <c r="V12" s="1045"/>
      <c r="W12" s="1045"/>
      <c r="X12" s="1045"/>
      <c r="Y12" s="1046"/>
    </row>
    <row r="13" spans="2:85">
      <c r="G13" s="1044"/>
      <c r="H13" s="1045"/>
      <c r="I13" s="1045"/>
      <c r="J13" s="1045"/>
      <c r="K13" s="1045"/>
      <c r="L13" s="1045"/>
      <c r="M13" s="1045"/>
      <c r="N13" s="1045"/>
      <c r="O13" s="1045"/>
      <c r="P13" s="1045"/>
      <c r="Q13" s="1045"/>
      <c r="R13" s="1045"/>
      <c r="S13" s="1045"/>
      <c r="T13" s="1045"/>
      <c r="U13" s="1045"/>
      <c r="V13" s="1045"/>
      <c r="W13" s="1045"/>
      <c r="X13" s="1045"/>
      <c r="Y13" s="1046"/>
    </row>
    <row r="14" spans="2:85" ht="13.5" thickBot="1">
      <c r="G14" s="1047"/>
      <c r="H14" s="1048"/>
      <c r="I14" s="1048"/>
      <c r="J14" s="1048"/>
      <c r="K14" s="1048"/>
      <c r="L14" s="1048"/>
      <c r="M14" s="1048"/>
      <c r="N14" s="1048"/>
      <c r="O14" s="1048"/>
      <c r="P14" s="1048"/>
      <c r="Q14" s="1048"/>
      <c r="R14" s="1048"/>
      <c r="S14" s="1048"/>
      <c r="T14" s="1048"/>
      <c r="U14" s="1048"/>
      <c r="V14" s="1048"/>
      <c r="W14" s="1048"/>
      <c r="X14" s="1048"/>
      <c r="Y14" s="1049"/>
    </row>
  </sheetData>
  <sheetProtection algorithmName="SHA-512" hashValue="EddRGYiSkehRqGKUAiN/EsG8CXmsK8uu76BYI7XMIOop39u1yPZ5EpyP5e1p4bc9GjKqK77ezFghXKblBDyF4A==" saltValue="ttV87uxKZNjdG9MUNogbxQ==" spinCount="100000" sheet="1" selectLockedCells="1"/>
  <mergeCells count="1">
    <mergeCell ref="G11:Y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AP262"/>
  <sheetViews>
    <sheetView showGridLines="0" tabSelected="1" topLeftCell="A34" zoomScale="80" zoomScaleNormal="80" workbookViewId="0">
      <selection activeCell="E14" sqref="E14"/>
    </sheetView>
  </sheetViews>
  <sheetFormatPr baseColWidth="10" defaultColWidth="8.85546875" defaultRowHeight="12.75"/>
  <cols>
    <col min="1" max="1" width="35.28515625" style="69" customWidth="1"/>
    <col min="2" max="2" width="49.7109375" style="69" customWidth="1"/>
    <col min="3" max="3" width="15.85546875" style="69" customWidth="1"/>
    <col min="4" max="4" width="11.85546875" style="94" customWidth="1"/>
    <col min="5" max="5" width="11.85546875" style="69" customWidth="1"/>
    <col min="6" max="8" width="12.7109375" style="94" customWidth="1"/>
    <col min="9" max="10" width="10.7109375" style="94" customWidth="1"/>
    <col min="11" max="13" width="12.7109375" style="94" customWidth="1"/>
    <col min="14" max="15" width="10.7109375" style="94" customWidth="1"/>
    <col min="16" max="18" width="12.7109375" style="94" customWidth="1"/>
    <col min="19" max="19" width="10.7109375" style="94" customWidth="1"/>
    <col min="20" max="20" width="12.28515625" style="94" customWidth="1"/>
    <col min="21" max="21" width="10.7109375" style="94" customWidth="1"/>
    <col min="22" max="23" width="12.7109375" style="94" customWidth="1"/>
    <col min="24" max="24" width="11.42578125" style="94" customWidth="1"/>
    <col min="25" max="25" width="11.7109375" style="69" customWidth="1"/>
    <col min="26" max="28" width="12.7109375" style="69" customWidth="1"/>
    <col min="29" max="30" width="10.7109375" style="69" customWidth="1"/>
    <col min="31" max="33" width="12.7109375" style="69" customWidth="1"/>
    <col min="34" max="35" width="10.7109375" style="69" customWidth="1"/>
    <col min="36" max="38" width="12.7109375" style="69" customWidth="1"/>
    <col min="39" max="40" width="10.7109375" style="69" customWidth="1"/>
    <col min="41" max="1030" width="10.5703125" style="69" customWidth="1"/>
    <col min="1031" max="16384" width="8.85546875" style="69"/>
  </cols>
  <sheetData>
    <row r="2" spans="2:42" ht="36.75" customHeight="1" thickBot="1">
      <c r="B2" s="894" t="s">
        <v>19</v>
      </c>
      <c r="C2" s="895"/>
      <c r="D2" s="895"/>
      <c r="E2" s="895"/>
      <c r="F2" s="895"/>
      <c r="G2" s="895"/>
      <c r="H2" s="895"/>
      <c r="I2" s="895"/>
      <c r="J2" s="895"/>
      <c r="K2" s="895"/>
      <c r="L2" s="895"/>
      <c r="M2" s="895"/>
      <c r="N2" s="895"/>
      <c r="O2" s="895"/>
      <c r="P2" s="895"/>
      <c r="Q2" s="895"/>
      <c r="R2" s="895"/>
      <c r="S2" s="895"/>
      <c r="T2" s="895"/>
      <c r="U2" s="895"/>
      <c r="V2" s="895"/>
      <c r="W2" s="895"/>
      <c r="X2" s="895"/>
      <c r="Y2" s="895"/>
      <c r="Z2" s="895"/>
      <c r="AA2" s="895"/>
      <c r="AB2" s="895"/>
      <c r="AC2" s="895"/>
      <c r="AD2" s="895"/>
      <c r="AE2" s="895"/>
      <c r="AF2" s="895"/>
      <c r="AG2" s="895"/>
      <c r="AH2" s="895"/>
      <c r="AI2" s="895"/>
      <c r="AJ2" s="895"/>
      <c r="AK2" s="895"/>
      <c r="AL2" s="895"/>
      <c r="AM2" s="895"/>
      <c r="AN2" s="896"/>
    </row>
    <row r="3" spans="2:42" ht="14.25">
      <c r="H3" s="465"/>
      <c r="I3" s="465"/>
      <c r="J3" s="465"/>
    </row>
    <row r="4" spans="2:42" ht="36.75" customHeight="1">
      <c r="B4" s="897" t="s">
        <v>20</v>
      </c>
      <c r="C4" s="898"/>
      <c r="D4" s="173">
        <f>IF('données TK'!F4="","",'données TK'!F4)</f>
        <v>2028</v>
      </c>
      <c r="I4"/>
    </row>
    <row r="5" spans="2:42" ht="15" thickBot="1">
      <c r="H5" s="466"/>
      <c r="I5" s="466"/>
      <c r="J5" s="466"/>
      <c r="K5" s="466"/>
      <c r="L5" s="466"/>
      <c r="M5" s="466"/>
      <c r="N5" s="466"/>
      <c r="O5" s="466"/>
      <c r="P5" s="466"/>
      <c r="Q5" s="466"/>
      <c r="R5" s="466"/>
      <c r="S5" s="466"/>
      <c r="T5" s="466"/>
      <c r="U5" s="466"/>
      <c r="V5" s="466"/>
    </row>
    <row r="6" spans="2:42" ht="36" customHeight="1">
      <c r="B6" s="467" t="s">
        <v>21</v>
      </c>
      <c r="C6" s="899" t="s">
        <v>22</v>
      </c>
      <c r="D6" s="900"/>
      <c r="E6" s="903" t="s">
        <v>24</v>
      </c>
      <c r="F6" s="729"/>
      <c r="G6" s="731">
        <f>IF('données TK'!$F$4="","",'données TK'!$F$5-1)</f>
        <v>44595.5</v>
      </c>
      <c r="H6" s="733">
        <f>IF($D$4="","",$D$4)</f>
        <v>2028</v>
      </c>
      <c r="I6" s="719"/>
      <c r="J6" s="720"/>
      <c r="K6" s="710"/>
      <c r="L6" s="731">
        <f>IF('données TK'!$F$4="","",'données TK'!$F$5-1)</f>
        <v>44595.5</v>
      </c>
      <c r="M6" s="733">
        <f>IF($D$4="","",H6+1)</f>
        <v>2029</v>
      </c>
      <c r="N6" s="719"/>
      <c r="O6" s="720"/>
      <c r="P6" s="709"/>
      <c r="Q6" s="731">
        <f>IF('données TK'!$F$4="","",'données TK'!$F$5-1)</f>
        <v>44595.5</v>
      </c>
      <c r="R6" s="733">
        <f>IF($D$4="","",M6+1)</f>
        <v>2030</v>
      </c>
      <c r="S6" s="719"/>
      <c r="T6" s="720"/>
      <c r="U6" s="710"/>
      <c r="V6" s="731">
        <f>IF('données TK'!$F$4="","",'données TK'!$F$5-1)</f>
        <v>44595.5</v>
      </c>
      <c r="W6" s="733">
        <f>IF($D$4="","",R6+1)</f>
        <v>2031</v>
      </c>
      <c r="X6" s="719"/>
      <c r="Y6" s="720"/>
      <c r="Z6" s="709"/>
      <c r="AA6" s="731">
        <f>IF('données TK'!$F$4="","",'données TK'!$F$5-1)</f>
        <v>44595.5</v>
      </c>
      <c r="AB6" s="733">
        <f>IF($D$4="","",W6+1)</f>
        <v>2032</v>
      </c>
      <c r="AC6" s="719"/>
      <c r="AD6" s="720"/>
      <c r="AE6" s="709"/>
      <c r="AF6" s="731">
        <f>IF('données TK'!$F$4="","",'données TK'!$F$5-1)</f>
        <v>44595.5</v>
      </c>
      <c r="AG6" s="733">
        <f>IF($D$4="","",AB6+1)</f>
        <v>2033</v>
      </c>
      <c r="AH6" s="719"/>
      <c r="AI6" s="720"/>
      <c r="AJ6" s="709"/>
      <c r="AK6" s="731">
        <f>IF('données TK'!$F$4="","",'données TK'!$F$5-1)</f>
        <v>44595.5</v>
      </c>
      <c r="AL6" s="733">
        <f>IF($D$4="","",AG6+1)</f>
        <v>2034</v>
      </c>
      <c r="AM6" s="719"/>
      <c r="AN6" s="720"/>
      <c r="AO6" s="468"/>
      <c r="AP6" s="468"/>
    </row>
    <row r="7" spans="2:42" ht="26.45" customHeight="1" thickBot="1">
      <c r="B7" s="468"/>
      <c r="C7" s="901"/>
      <c r="D7" s="902"/>
      <c r="E7" s="904"/>
      <c r="F7" s="735"/>
      <c r="G7" s="732">
        <f>IF(AND('données TK'!$F$4="",'données TK'!E5&lt;&gt;1),"",'données TK'!$J$6-1)</f>
        <v>44565</v>
      </c>
      <c r="H7" s="734">
        <f>IF(OR($D$4="",'données TK'!$E$5&lt;&gt;1),H6+1,'données TK'!$F$4)</f>
        <v>2029</v>
      </c>
      <c r="I7" s="721"/>
      <c r="J7" s="722"/>
      <c r="K7" s="714"/>
      <c r="L7" s="732">
        <f>IF('données TK'!$F$4="","",'données TK'!$J$6-1)</f>
        <v>44565</v>
      </c>
      <c r="M7" s="734">
        <f>IF(OR($D$4="",'données TK'!$E$5&lt;&gt;1),M6+1,'données TK'!$F$4+1)</f>
        <v>2030</v>
      </c>
      <c r="N7" s="721"/>
      <c r="O7" s="722"/>
      <c r="P7" s="713"/>
      <c r="Q7" s="732">
        <f>IF('données TK'!$F$4="","",'données TK'!$J$6-1)</f>
        <v>44565</v>
      </c>
      <c r="R7" s="734">
        <f>IF(OR($D$4="",'données TK'!$E$5&lt;&gt;1),R6+1,'données TK'!$F$4+2)</f>
        <v>2031</v>
      </c>
      <c r="S7" s="721"/>
      <c r="T7" s="722"/>
      <c r="U7" s="714"/>
      <c r="V7" s="732">
        <f>IF('données TK'!$F$4="","",'données TK'!$J$6-1)</f>
        <v>44565</v>
      </c>
      <c r="W7" s="734">
        <f>IF(OR($D$4="",'données TK'!$E$5&lt;&gt;1),W6+1,'données TK'!$F$4+3)</f>
        <v>2032</v>
      </c>
      <c r="X7" s="721"/>
      <c r="Y7" s="722"/>
      <c r="Z7" s="713"/>
      <c r="AA7" s="732">
        <f>IF('données TK'!$F$4="","",'données TK'!$J$6-1)</f>
        <v>44565</v>
      </c>
      <c r="AB7" s="734">
        <f>IF(OR($D$4="",'données TK'!$E$5&lt;&gt;1),AB6+1,'données TK'!$F$4+4)</f>
        <v>2033</v>
      </c>
      <c r="AC7" s="721"/>
      <c r="AD7" s="722"/>
      <c r="AE7" s="713"/>
      <c r="AF7" s="732">
        <f>IF('données TK'!$F$4="","",'données TK'!$J$6-1)</f>
        <v>44565</v>
      </c>
      <c r="AG7" s="734">
        <f>IF(OR($D$4="",'données TK'!$E$5&lt;&gt;1),AG6+1,'données TK'!$F$4+5)</f>
        <v>2034</v>
      </c>
      <c r="AH7" s="721"/>
      <c r="AI7" s="722"/>
      <c r="AJ7" s="713"/>
      <c r="AK7" s="732">
        <f>IF('données TK'!$F$4="","",'données TK'!$J$6-1)</f>
        <v>44565</v>
      </c>
      <c r="AL7" s="734">
        <f>IF(OR($D$4="",'données TK'!$E$5&lt;&gt;1),AL6+1,'données TK'!$F$4+6)</f>
        <v>2035</v>
      </c>
      <c r="AM7" s="721"/>
      <c r="AN7" s="722"/>
      <c r="AO7" s="468"/>
      <c r="AP7" s="468"/>
    </row>
    <row r="8" spans="2:42" ht="30">
      <c r="B8" s="469"/>
      <c r="C8" s="470"/>
      <c r="D8" s="471"/>
      <c r="E8" s="472"/>
      <c r="F8" s="473" t="s">
        <v>25</v>
      </c>
      <c r="G8" s="474" t="s">
        <v>23</v>
      </c>
      <c r="H8" s="475" t="s">
        <v>26</v>
      </c>
      <c r="I8" s="476" t="s">
        <v>27</v>
      </c>
      <c r="J8" s="477" t="s">
        <v>28</v>
      </c>
      <c r="K8" s="473" t="s">
        <v>25</v>
      </c>
      <c r="L8" s="474" t="s">
        <v>23</v>
      </c>
      <c r="M8" s="475" t="s">
        <v>26</v>
      </c>
      <c r="N8" s="476" t="s">
        <v>27</v>
      </c>
      <c r="O8" s="477" t="s">
        <v>28</v>
      </c>
      <c r="P8" s="475" t="s">
        <v>25</v>
      </c>
      <c r="Q8" s="474" t="s">
        <v>23</v>
      </c>
      <c r="R8" s="475" t="s">
        <v>26</v>
      </c>
      <c r="S8" s="476" t="s">
        <v>27</v>
      </c>
      <c r="T8" s="478" t="s">
        <v>28</v>
      </c>
      <c r="U8" s="473" t="s">
        <v>25</v>
      </c>
      <c r="V8" s="474" t="s">
        <v>23</v>
      </c>
      <c r="W8" s="475" t="s">
        <v>26</v>
      </c>
      <c r="X8" s="476" t="s">
        <v>27</v>
      </c>
      <c r="Y8" s="477" t="s">
        <v>28</v>
      </c>
      <c r="Z8" s="475" t="s">
        <v>25</v>
      </c>
      <c r="AA8" s="474" t="s">
        <v>23</v>
      </c>
      <c r="AB8" s="475" t="s">
        <v>26</v>
      </c>
      <c r="AC8" s="476" t="s">
        <v>27</v>
      </c>
      <c r="AD8" s="478" t="s">
        <v>28</v>
      </c>
      <c r="AE8" s="473" t="s">
        <v>25</v>
      </c>
      <c r="AF8" s="474" t="s">
        <v>23</v>
      </c>
      <c r="AG8" s="475" t="s">
        <v>26</v>
      </c>
      <c r="AH8" s="476" t="s">
        <v>27</v>
      </c>
      <c r="AI8" s="477" t="s">
        <v>28</v>
      </c>
      <c r="AJ8" s="475" t="s">
        <v>25</v>
      </c>
      <c r="AK8" s="474" t="s">
        <v>23</v>
      </c>
      <c r="AL8" s="475" t="s">
        <v>26</v>
      </c>
      <c r="AM8" s="476" t="s">
        <v>27</v>
      </c>
      <c r="AN8" s="477" t="s">
        <v>28</v>
      </c>
      <c r="AO8" s="468"/>
      <c r="AP8" s="468"/>
    </row>
    <row r="9" spans="2:42" ht="14.25">
      <c r="B9" s="479" t="str">
        <f>T('données TK'!B28)</f>
        <v>Produit 1</v>
      </c>
      <c r="C9" s="480" t="str">
        <f>T('données TK'!C28)</f>
        <v>Panier d'AMAP</v>
      </c>
      <c r="D9" s="481"/>
      <c r="E9" s="462">
        <v>5.5E-2</v>
      </c>
      <c r="F9" s="804">
        <f>'données TK'!F28</f>
        <v>1000</v>
      </c>
      <c r="G9" s="682">
        <v>20.5</v>
      </c>
      <c r="H9" s="482">
        <f t="shared" ref="H9:H30" si="0">J9-I9</f>
        <v>1127.5</v>
      </c>
      <c r="I9" s="483">
        <f>F9*G9</f>
        <v>20500</v>
      </c>
      <c r="J9" s="484">
        <f t="shared" ref="J9:J30" si="1">I9+(I9*E9)</f>
        <v>21627.5</v>
      </c>
      <c r="K9" s="804">
        <f>'données TK'!L28</f>
        <v>1000</v>
      </c>
      <c r="L9" s="682">
        <f>G9</f>
        <v>20.5</v>
      </c>
      <c r="M9" s="482">
        <f t="shared" ref="M9:M30" si="2">O9-N9</f>
        <v>1127.5</v>
      </c>
      <c r="N9" s="485">
        <f>L9*K9</f>
        <v>20500</v>
      </c>
      <c r="O9" s="486">
        <f t="shared" ref="O9:O30" si="3">N9+(N9*E9)</f>
        <v>21627.5</v>
      </c>
      <c r="P9" s="805">
        <f>'données TK'!R28</f>
        <v>1000</v>
      </c>
      <c r="Q9" s="682">
        <f>L9</f>
        <v>20.5</v>
      </c>
      <c r="R9" s="487">
        <f t="shared" ref="R9:R30" si="4">T9-S9</f>
        <v>1127.5</v>
      </c>
      <c r="S9" s="485">
        <f>Q9*P9</f>
        <v>20500</v>
      </c>
      <c r="T9" s="488">
        <f t="shared" ref="T9:T30" si="5">S9+(S9*E9)</f>
        <v>21627.5</v>
      </c>
      <c r="U9" s="806">
        <f>'données TK'!X28</f>
        <v>1000</v>
      </c>
      <c r="V9" s="682">
        <f>Q9</f>
        <v>20.5</v>
      </c>
      <c r="W9" s="487">
        <f t="shared" ref="W9:W30" si="6">Y9-X9</f>
        <v>1127.5</v>
      </c>
      <c r="X9" s="485">
        <f>V9*U9</f>
        <v>20500</v>
      </c>
      <c r="Y9" s="486">
        <f t="shared" ref="Y9:Y30" si="7">X9+(X9*E9)</f>
        <v>21627.5</v>
      </c>
      <c r="Z9" s="805">
        <f>'données TK'!AD28</f>
        <v>1000</v>
      </c>
      <c r="AA9" s="682">
        <f>V9</f>
        <v>20.5</v>
      </c>
      <c r="AB9" s="487">
        <f t="shared" ref="AB9:AB30" si="8">AD9-AC9</f>
        <v>1127.5</v>
      </c>
      <c r="AC9" s="485">
        <f>AA9*Z9</f>
        <v>20500</v>
      </c>
      <c r="AD9" s="488">
        <f t="shared" ref="AD9:AD30" si="9">AC9+(AC9*E9)</f>
        <v>21627.5</v>
      </c>
      <c r="AE9" s="806">
        <f>'données TK'!AJ28</f>
        <v>0</v>
      </c>
      <c r="AF9" s="682"/>
      <c r="AG9" s="487">
        <f t="shared" ref="AG9:AG30" si="10">AI9-AH9</f>
        <v>0</v>
      </c>
      <c r="AH9" s="483">
        <f>AE9*AF9</f>
        <v>0</v>
      </c>
      <c r="AI9" s="484">
        <f t="shared" ref="AI9:AI30" si="11">AH9+(AH9*E9)</f>
        <v>0</v>
      </c>
      <c r="AJ9" s="808">
        <f>'données TK'!AP28</f>
        <v>0</v>
      </c>
      <c r="AK9" s="682"/>
      <c r="AL9" s="482">
        <f t="shared" ref="AL9:AL30" si="12">AN9-AM9</f>
        <v>0</v>
      </c>
      <c r="AM9" s="483">
        <f>AK9*AJ9</f>
        <v>0</v>
      </c>
      <c r="AN9" s="484">
        <f t="shared" ref="AN9:AN30" si="13">AM9+(AM9*E9)</f>
        <v>0</v>
      </c>
      <c r="AO9" s="468"/>
      <c r="AP9" s="468"/>
    </row>
    <row r="10" spans="2:42" ht="14.25">
      <c r="B10" s="479" t="str">
        <f>T('données TK'!B29)</f>
        <v>Produit 2</v>
      </c>
      <c r="C10" s="480" t="str">
        <f>T('données TK'!C29)</f>
        <v>Panier en Vente à la ferme</v>
      </c>
      <c r="D10" s="481"/>
      <c r="E10" s="462">
        <v>5.5E-2</v>
      </c>
      <c r="F10" s="804">
        <f>'données TK'!F29</f>
        <v>1500</v>
      </c>
      <c r="G10" s="683">
        <v>20.5</v>
      </c>
      <c r="H10" s="482">
        <f t="shared" si="0"/>
        <v>1691.25</v>
      </c>
      <c r="I10" s="483">
        <f t="shared" ref="I10:I30" si="14">F10*G10</f>
        <v>30750</v>
      </c>
      <c r="J10" s="484">
        <f t="shared" si="1"/>
        <v>32441.25</v>
      </c>
      <c r="K10" s="804">
        <f>'données TK'!L29</f>
        <v>1500</v>
      </c>
      <c r="L10" s="683">
        <f t="shared" ref="L10:L11" si="15">G10</f>
        <v>20.5</v>
      </c>
      <c r="M10" s="482">
        <f t="shared" si="2"/>
        <v>1691.25</v>
      </c>
      <c r="N10" s="485">
        <f t="shared" ref="N10:N30" si="16">L10*K10</f>
        <v>30750</v>
      </c>
      <c r="O10" s="486">
        <f t="shared" si="3"/>
        <v>32441.25</v>
      </c>
      <c r="P10" s="805">
        <f>'données TK'!R29</f>
        <v>1500</v>
      </c>
      <c r="Q10" s="683">
        <f t="shared" ref="Q10:Q11" si="17">L10</f>
        <v>20.5</v>
      </c>
      <c r="R10" s="487">
        <f t="shared" si="4"/>
        <v>1691.25</v>
      </c>
      <c r="S10" s="485">
        <f t="shared" ref="S10:S30" si="18">Q10*P10</f>
        <v>30750</v>
      </c>
      <c r="T10" s="488">
        <f t="shared" si="5"/>
        <v>32441.25</v>
      </c>
      <c r="U10" s="806">
        <f>'données TK'!X29</f>
        <v>1500</v>
      </c>
      <c r="V10" s="683">
        <f t="shared" ref="V10:V11" si="19">Q10</f>
        <v>20.5</v>
      </c>
      <c r="W10" s="487">
        <f t="shared" si="6"/>
        <v>1691.25</v>
      </c>
      <c r="X10" s="485">
        <f t="shared" ref="X10:X30" si="20">V10*U10</f>
        <v>30750</v>
      </c>
      <c r="Y10" s="486">
        <f t="shared" si="7"/>
        <v>32441.25</v>
      </c>
      <c r="Z10" s="805">
        <f>'données TK'!AD29</f>
        <v>1500</v>
      </c>
      <c r="AA10" s="683">
        <f t="shared" ref="AA10:AA11" si="21">V10</f>
        <v>20.5</v>
      </c>
      <c r="AB10" s="487">
        <f t="shared" si="8"/>
        <v>1691.25</v>
      </c>
      <c r="AC10" s="485">
        <f t="shared" ref="AC10:AC30" si="22">AA10*Z10</f>
        <v>30750</v>
      </c>
      <c r="AD10" s="488">
        <f t="shared" si="9"/>
        <v>32441.25</v>
      </c>
      <c r="AE10" s="806">
        <f>'données TK'!AJ29</f>
        <v>0</v>
      </c>
      <c r="AF10" s="683"/>
      <c r="AG10" s="487">
        <f t="shared" si="10"/>
        <v>0</v>
      </c>
      <c r="AH10" s="483">
        <f t="shared" ref="AH10:AH30" si="23">AE10*AF10</f>
        <v>0</v>
      </c>
      <c r="AI10" s="484">
        <f t="shared" si="11"/>
        <v>0</v>
      </c>
      <c r="AJ10" s="808">
        <f>'données TK'!AP29</f>
        <v>0</v>
      </c>
      <c r="AK10" s="683"/>
      <c r="AL10" s="482">
        <f t="shared" si="12"/>
        <v>0</v>
      </c>
      <c r="AM10" s="483">
        <f t="shared" ref="AM10:AM30" si="24">AK10*AJ10</f>
        <v>0</v>
      </c>
      <c r="AN10" s="484">
        <f t="shared" si="13"/>
        <v>0</v>
      </c>
      <c r="AO10" s="468"/>
      <c r="AP10" s="468"/>
    </row>
    <row r="11" spans="2:42" ht="14.25">
      <c r="B11" s="479" t="str">
        <f>T('données TK'!B30)</f>
        <v>Produit 3</v>
      </c>
      <c r="C11" s="480" t="str">
        <f>T('données TK'!C30)</f>
        <v>Panier en Livraison</v>
      </c>
      <c r="D11" s="481"/>
      <c r="E11" s="462">
        <v>5.5E-2</v>
      </c>
      <c r="F11" s="804">
        <f>'données TK'!F30</f>
        <v>1500</v>
      </c>
      <c r="G11" s="683">
        <v>25</v>
      </c>
      <c r="H11" s="482">
        <f t="shared" si="0"/>
        <v>2062.5</v>
      </c>
      <c r="I11" s="483">
        <f t="shared" si="14"/>
        <v>37500</v>
      </c>
      <c r="J11" s="484">
        <f t="shared" si="1"/>
        <v>39562.5</v>
      </c>
      <c r="K11" s="804">
        <f>'données TK'!L30</f>
        <v>1500</v>
      </c>
      <c r="L11" s="683">
        <f t="shared" si="15"/>
        <v>25</v>
      </c>
      <c r="M11" s="482">
        <f t="shared" si="2"/>
        <v>2062.5</v>
      </c>
      <c r="N11" s="485">
        <f t="shared" si="16"/>
        <v>37500</v>
      </c>
      <c r="O11" s="486">
        <f t="shared" si="3"/>
        <v>39562.5</v>
      </c>
      <c r="P11" s="805">
        <f>'données TK'!R30</f>
        <v>1500</v>
      </c>
      <c r="Q11" s="683">
        <f t="shared" si="17"/>
        <v>25</v>
      </c>
      <c r="R11" s="487">
        <f t="shared" si="4"/>
        <v>2062.5</v>
      </c>
      <c r="S11" s="485">
        <f t="shared" si="18"/>
        <v>37500</v>
      </c>
      <c r="T11" s="488">
        <f t="shared" si="5"/>
        <v>39562.5</v>
      </c>
      <c r="U11" s="806">
        <f>'données TK'!X30</f>
        <v>1500</v>
      </c>
      <c r="V11" s="683">
        <f t="shared" si="19"/>
        <v>25</v>
      </c>
      <c r="W11" s="487">
        <f t="shared" si="6"/>
        <v>2062.5</v>
      </c>
      <c r="X11" s="485">
        <f t="shared" si="20"/>
        <v>37500</v>
      </c>
      <c r="Y11" s="486">
        <f t="shared" si="7"/>
        <v>39562.5</v>
      </c>
      <c r="Z11" s="805">
        <f>'données TK'!AD30</f>
        <v>1500</v>
      </c>
      <c r="AA11" s="683">
        <f t="shared" si="21"/>
        <v>25</v>
      </c>
      <c r="AB11" s="487">
        <f t="shared" si="8"/>
        <v>2062.5</v>
      </c>
      <c r="AC11" s="485">
        <f t="shared" si="22"/>
        <v>37500</v>
      </c>
      <c r="AD11" s="488">
        <f t="shared" si="9"/>
        <v>39562.5</v>
      </c>
      <c r="AE11" s="806">
        <f>'données TK'!AJ30</f>
        <v>0</v>
      </c>
      <c r="AF11" s="683"/>
      <c r="AG11" s="487">
        <f t="shared" si="10"/>
        <v>0</v>
      </c>
      <c r="AH11" s="483">
        <f t="shared" si="23"/>
        <v>0</v>
      </c>
      <c r="AI11" s="484">
        <f t="shared" si="11"/>
        <v>0</v>
      </c>
      <c r="AJ11" s="808">
        <f>'données TK'!AP30</f>
        <v>0</v>
      </c>
      <c r="AK11" s="683"/>
      <c r="AL11" s="482">
        <f t="shared" si="12"/>
        <v>0</v>
      </c>
      <c r="AM11" s="483">
        <f t="shared" si="24"/>
        <v>0</v>
      </c>
      <c r="AN11" s="484">
        <f t="shared" si="13"/>
        <v>0</v>
      </c>
      <c r="AO11" s="468"/>
      <c r="AP11" s="468"/>
    </row>
    <row r="12" spans="2:42" ht="14.25">
      <c r="B12" s="479" t="str">
        <f>T('données TK'!B31)</f>
        <v>Produit 4</v>
      </c>
      <c r="C12" s="480" t="str">
        <f>T('données TK'!C31)</f>
        <v/>
      </c>
      <c r="D12" s="481"/>
      <c r="E12" s="462"/>
      <c r="F12" s="804">
        <f>'données TK'!F31</f>
        <v>0</v>
      </c>
      <c r="G12" s="683"/>
      <c r="H12" s="482">
        <f t="shared" si="0"/>
        <v>0</v>
      </c>
      <c r="I12" s="483">
        <f t="shared" si="14"/>
        <v>0</v>
      </c>
      <c r="J12" s="484">
        <f t="shared" si="1"/>
        <v>0</v>
      </c>
      <c r="K12" s="804">
        <f>'données TK'!L31</f>
        <v>0</v>
      </c>
      <c r="L12" s="683"/>
      <c r="M12" s="482">
        <f t="shared" si="2"/>
        <v>0</v>
      </c>
      <c r="N12" s="485">
        <f t="shared" si="16"/>
        <v>0</v>
      </c>
      <c r="O12" s="486">
        <f t="shared" si="3"/>
        <v>0</v>
      </c>
      <c r="P12" s="805">
        <f>'données TK'!R31</f>
        <v>0</v>
      </c>
      <c r="Q12" s="683"/>
      <c r="R12" s="487">
        <f t="shared" si="4"/>
        <v>0</v>
      </c>
      <c r="S12" s="485">
        <f t="shared" si="18"/>
        <v>0</v>
      </c>
      <c r="T12" s="488">
        <f t="shared" si="5"/>
        <v>0</v>
      </c>
      <c r="U12" s="806">
        <f>'données TK'!X31</f>
        <v>0</v>
      </c>
      <c r="V12" s="683"/>
      <c r="W12" s="487">
        <f t="shared" si="6"/>
        <v>0</v>
      </c>
      <c r="X12" s="485">
        <f t="shared" si="20"/>
        <v>0</v>
      </c>
      <c r="Y12" s="486">
        <f t="shared" si="7"/>
        <v>0</v>
      </c>
      <c r="Z12" s="805">
        <f>'données TK'!AD31</f>
        <v>0</v>
      </c>
      <c r="AA12" s="683"/>
      <c r="AB12" s="487">
        <f t="shared" si="8"/>
        <v>0</v>
      </c>
      <c r="AC12" s="485">
        <f t="shared" si="22"/>
        <v>0</v>
      </c>
      <c r="AD12" s="488">
        <f t="shared" si="9"/>
        <v>0</v>
      </c>
      <c r="AE12" s="806">
        <f>'données TK'!AJ31</f>
        <v>0</v>
      </c>
      <c r="AF12" s="683"/>
      <c r="AG12" s="487">
        <f t="shared" si="10"/>
        <v>0</v>
      </c>
      <c r="AH12" s="483">
        <f t="shared" si="23"/>
        <v>0</v>
      </c>
      <c r="AI12" s="484">
        <f t="shared" si="11"/>
        <v>0</v>
      </c>
      <c r="AJ12" s="808">
        <f>'données TK'!AP31</f>
        <v>0</v>
      </c>
      <c r="AK12" s="683"/>
      <c r="AL12" s="482">
        <f t="shared" si="12"/>
        <v>0</v>
      </c>
      <c r="AM12" s="483">
        <f t="shared" si="24"/>
        <v>0</v>
      </c>
      <c r="AN12" s="484">
        <f t="shared" si="13"/>
        <v>0</v>
      </c>
      <c r="AO12" s="468"/>
      <c r="AP12" s="468"/>
    </row>
    <row r="13" spans="2:42" ht="14.25">
      <c r="B13" s="479" t="str">
        <f>T('données TK'!B32)</f>
        <v>Produit 5</v>
      </c>
      <c r="C13" s="480" t="str">
        <f>T('données TK'!C32)</f>
        <v/>
      </c>
      <c r="D13" s="481"/>
      <c r="E13" s="462"/>
      <c r="F13" s="804">
        <f>'données TK'!F32</f>
        <v>0</v>
      </c>
      <c r="G13" s="683"/>
      <c r="H13" s="482">
        <f t="shared" si="0"/>
        <v>0</v>
      </c>
      <c r="I13" s="483">
        <f t="shared" si="14"/>
        <v>0</v>
      </c>
      <c r="J13" s="484">
        <f t="shared" si="1"/>
        <v>0</v>
      </c>
      <c r="K13" s="804">
        <f>'données TK'!L32</f>
        <v>0</v>
      </c>
      <c r="L13" s="683"/>
      <c r="M13" s="482">
        <f t="shared" si="2"/>
        <v>0</v>
      </c>
      <c r="N13" s="485">
        <f t="shared" si="16"/>
        <v>0</v>
      </c>
      <c r="O13" s="486">
        <f t="shared" si="3"/>
        <v>0</v>
      </c>
      <c r="P13" s="805">
        <f>'données TK'!R32</f>
        <v>0</v>
      </c>
      <c r="Q13" s="683"/>
      <c r="R13" s="487">
        <f t="shared" si="4"/>
        <v>0</v>
      </c>
      <c r="S13" s="485">
        <f t="shared" si="18"/>
        <v>0</v>
      </c>
      <c r="T13" s="488">
        <f t="shared" si="5"/>
        <v>0</v>
      </c>
      <c r="U13" s="806">
        <f>'données TK'!X32</f>
        <v>0</v>
      </c>
      <c r="V13" s="683"/>
      <c r="W13" s="487">
        <f t="shared" si="6"/>
        <v>0</v>
      </c>
      <c r="X13" s="485">
        <f t="shared" si="20"/>
        <v>0</v>
      </c>
      <c r="Y13" s="486">
        <f t="shared" si="7"/>
        <v>0</v>
      </c>
      <c r="Z13" s="805">
        <f>'données TK'!AD32</f>
        <v>0</v>
      </c>
      <c r="AA13" s="683"/>
      <c r="AB13" s="487">
        <f t="shared" si="8"/>
        <v>0</v>
      </c>
      <c r="AC13" s="485">
        <f t="shared" si="22"/>
        <v>0</v>
      </c>
      <c r="AD13" s="488">
        <f t="shared" si="9"/>
        <v>0</v>
      </c>
      <c r="AE13" s="806">
        <f>'données TK'!AJ32</f>
        <v>0</v>
      </c>
      <c r="AF13" s="683"/>
      <c r="AG13" s="487">
        <f t="shared" si="10"/>
        <v>0</v>
      </c>
      <c r="AH13" s="483">
        <f t="shared" si="23"/>
        <v>0</v>
      </c>
      <c r="AI13" s="484">
        <f t="shared" si="11"/>
        <v>0</v>
      </c>
      <c r="AJ13" s="808">
        <f>'données TK'!AP32</f>
        <v>0</v>
      </c>
      <c r="AK13" s="683"/>
      <c r="AL13" s="482">
        <f t="shared" si="12"/>
        <v>0</v>
      </c>
      <c r="AM13" s="483">
        <f t="shared" si="24"/>
        <v>0</v>
      </c>
      <c r="AN13" s="484">
        <f t="shared" si="13"/>
        <v>0</v>
      </c>
      <c r="AO13" s="468"/>
      <c r="AP13" s="468"/>
    </row>
    <row r="14" spans="2:42" ht="14.25">
      <c r="B14" s="479" t="str">
        <f>T('données TK'!B33)</f>
        <v>Produit 6</v>
      </c>
      <c r="C14" s="480" t="str">
        <f>T('données TK'!C33)</f>
        <v/>
      </c>
      <c r="D14" s="481"/>
      <c r="E14" s="462"/>
      <c r="F14" s="804">
        <f>'données TK'!F33</f>
        <v>0</v>
      </c>
      <c r="G14" s="683"/>
      <c r="H14" s="482">
        <f t="shared" si="0"/>
        <v>0</v>
      </c>
      <c r="I14" s="483">
        <f t="shared" si="14"/>
        <v>0</v>
      </c>
      <c r="J14" s="484">
        <f t="shared" si="1"/>
        <v>0</v>
      </c>
      <c r="K14" s="804">
        <f>'données TK'!L33</f>
        <v>0</v>
      </c>
      <c r="L14" s="683"/>
      <c r="M14" s="482">
        <f t="shared" si="2"/>
        <v>0</v>
      </c>
      <c r="N14" s="485">
        <f t="shared" si="16"/>
        <v>0</v>
      </c>
      <c r="O14" s="486">
        <f t="shared" si="3"/>
        <v>0</v>
      </c>
      <c r="P14" s="805">
        <f>'données TK'!R33</f>
        <v>0</v>
      </c>
      <c r="Q14" s="683"/>
      <c r="R14" s="487">
        <f t="shared" si="4"/>
        <v>0</v>
      </c>
      <c r="S14" s="485">
        <f t="shared" si="18"/>
        <v>0</v>
      </c>
      <c r="T14" s="488">
        <f t="shared" si="5"/>
        <v>0</v>
      </c>
      <c r="U14" s="806">
        <f>'données TK'!X33</f>
        <v>0</v>
      </c>
      <c r="V14" s="683"/>
      <c r="W14" s="487">
        <f t="shared" si="6"/>
        <v>0</v>
      </c>
      <c r="X14" s="485">
        <f t="shared" si="20"/>
        <v>0</v>
      </c>
      <c r="Y14" s="486">
        <f t="shared" si="7"/>
        <v>0</v>
      </c>
      <c r="Z14" s="805">
        <f>'données TK'!AD33</f>
        <v>0</v>
      </c>
      <c r="AA14" s="683"/>
      <c r="AB14" s="487">
        <f t="shared" si="8"/>
        <v>0</v>
      </c>
      <c r="AC14" s="485">
        <f t="shared" si="22"/>
        <v>0</v>
      </c>
      <c r="AD14" s="488">
        <f t="shared" si="9"/>
        <v>0</v>
      </c>
      <c r="AE14" s="806">
        <f>'données TK'!AJ33</f>
        <v>0</v>
      </c>
      <c r="AF14" s="683"/>
      <c r="AG14" s="487">
        <f t="shared" si="10"/>
        <v>0</v>
      </c>
      <c r="AH14" s="483">
        <f t="shared" si="23"/>
        <v>0</v>
      </c>
      <c r="AI14" s="484">
        <f t="shared" si="11"/>
        <v>0</v>
      </c>
      <c r="AJ14" s="808">
        <f>'données TK'!AP33</f>
        <v>0</v>
      </c>
      <c r="AK14" s="683"/>
      <c r="AL14" s="482">
        <f t="shared" si="12"/>
        <v>0</v>
      </c>
      <c r="AM14" s="483">
        <f t="shared" si="24"/>
        <v>0</v>
      </c>
      <c r="AN14" s="484">
        <f t="shared" si="13"/>
        <v>0</v>
      </c>
      <c r="AO14" s="468"/>
      <c r="AP14" s="468"/>
    </row>
    <row r="15" spans="2:42" ht="14.25">
      <c r="B15" s="479" t="str">
        <f>T('données TK'!B34)</f>
        <v>Produit 7</v>
      </c>
      <c r="C15" s="480" t="str">
        <f>T('données TK'!C34)</f>
        <v/>
      </c>
      <c r="D15" s="481"/>
      <c r="E15" s="462"/>
      <c r="F15" s="804">
        <f>'données TK'!F34</f>
        <v>0</v>
      </c>
      <c r="G15" s="683"/>
      <c r="H15" s="482">
        <f t="shared" si="0"/>
        <v>0</v>
      </c>
      <c r="I15" s="483">
        <f t="shared" si="14"/>
        <v>0</v>
      </c>
      <c r="J15" s="484">
        <f t="shared" si="1"/>
        <v>0</v>
      </c>
      <c r="K15" s="804">
        <f>'données TK'!L34</f>
        <v>0</v>
      </c>
      <c r="L15" s="683"/>
      <c r="M15" s="482">
        <f t="shared" si="2"/>
        <v>0</v>
      </c>
      <c r="N15" s="485">
        <f t="shared" si="16"/>
        <v>0</v>
      </c>
      <c r="O15" s="486">
        <f t="shared" si="3"/>
        <v>0</v>
      </c>
      <c r="P15" s="805">
        <f>'données TK'!R34</f>
        <v>0</v>
      </c>
      <c r="Q15" s="683"/>
      <c r="R15" s="487">
        <f t="shared" si="4"/>
        <v>0</v>
      </c>
      <c r="S15" s="485">
        <f t="shared" si="18"/>
        <v>0</v>
      </c>
      <c r="T15" s="488">
        <f t="shared" si="5"/>
        <v>0</v>
      </c>
      <c r="U15" s="806">
        <f>'données TK'!X34</f>
        <v>0</v>
      </c>
      <c r="V15" s="683"/>
      <c r="W15" s="487">
        <f t="shared" si="6"/>
        <v>0</v>
      </c>
      <c r="X15" s="485">
        <f t="shared" si="20"/>
        <v>0</v>
      </c>
      <c r="Y15" s="486">
        <f t="shared" si="7"/>
        <v>0</v>
      </c>
      <c r="Z15" s="805">
        <f>'données TK'!AD34</f>
        <v>0</v>
      </c>
      <c r="AA15" s="683"/>
      <c r="AB15" s="487">
        <f t="shared" si="8"/>
        <v>0</v>
      </c>
      <c r="AC15" s="485">
        <f t="shared" si="22"/>
        <v>0</v>
      </c>
      <c r="AD15" s="488">
        <f t="shared" si="9"/>
        <v>0</v>
      </c>
      <c r="AE15" s="806">
        <f>'données TK'!AJ34</f>
        <v>0</v>
      </c>
      <c r="AF15" s="683"/>
      <c r="AG15" s="487">
        <f t="shared" si="10"/>
        <v>0</v>
      </c>
      <c r="AH15" s="483">
        <f t="shared" si="23"/>
        <v>0</v>
      </c>
      <c r="AI15" s="484">
        <f t="shared" si="11"/>
        <v>0</v>
      </c>
      <c r="AJ15" s="808">
        <f>'données TK'!AP34</f>
        <v>0</v>
      </c>
      <c r="AK15" s="683"/>
      <c r="AL15" s="482">
        <f t="shared" si="12"/>
        <v>0</v>
      </c>
      <c r="AM15" s="483">
        <f t="shared" si="24"/>
        <v>0</v>
      </c>
      <c r="AN15" s="484">
        <f t="shared" si="13"/>
        <v>0</v>
      </c>
      <c r="AO15" s="468"/>
      <c r="AP15" s="468"/>
    </row>
    <row r="16" spans="2:42" ht="14.25">
      <c r="B16" s="479" t="str">
        <f>T('données TK'!B35)</f>
        <v>Produit 8</v>
      </c>
      <c r="C16" s="480" t="str">
        <f>T('données TK'!C35)</f>
        <v/>
      </c>
      <c r="D16" s="481"/>
      <c r="E16" s="462"/>
      <c r="F16" s="804">
        <f>'données TK'!F35</f>
        <v>0</v>
      </c>
      <c r="G16" s="683"/>
      <c r="H16" s="482">
        <f t="shared" si="0"/>
        <v>0</v>
      </c>
      <c r="I16" s="483">
        <f t="shared" si="14"/>
        <v>0</v>
      </c>
      <c r="J16" s="484">
        <f t="shared" si="1"/>
        <v>0</v>
      </c>
      <c r="K16" s="804">
        <f>'données TK'!L35</f>
        <v>0</v>
      </c>
      <c r="L16" s="683"/>
      <c r="M16" s="482">
        <f t="shared" si="2"/>
        <v>0</v>
      </c>
      <c r="N16" s="485">
        <f t="shared" si="16"/>
        <v>0</v>
      </c>
      <c r="O16" s="486">
        <f t="shared" si="3"/>
        <v>0</v>
      </c>
      <c r="P16" s="805">
        <f>'données TK'!R35</f>
        <v>0</v>
      </c>
      <c r="Q16" s="683"/>
      <c r="R16" s="487">
        <f t="shared" si="4"/>
        <v>0</v>
      </c>
      <c r="S16" s="485">
        <f t="shared" si="18"/>
        <v>0</v>
      </c>
      <c r="T16" s="488">
        <f t="shared" si="5"/>
        <v>0</v>
      </c>
      <c r="U16" s="806">
        <f>'données TK'!X35</f>
        <v>0</v>
      </c>
      <c r="V16" s="683"/>
      <c r="W16" s="487">
        <f t="shared" si="6"/>
        <v>0</v>
      </c>
      <c r="X16" s="485">
        <f t="shared" si="20"/>
        <v>0</v>
      </c>
      <c r="Y16" s="486">
        <f t="shared" si="7"/>
        <v>0</v>
      </c>
      <c r="Z16" s="805">
        <f>'données TK'!AD35</f>
        <v>0</v>
      </c>
      <c r="AA16" s="683"/>
      <c r="AB16" s="487">
        <f t="shared" si="8"/>
        <v>0</v>
      </c>
      <c r="AC16" s="485">
        <f t="shared" si="22"/>
        <v>0</v>
      </c>
      <c r="AD16" s="488">
        <f t="shared" si="9"/>
        <v>0</v>
      </c>
      <c r="AE16" s="806">
        <f>'données TK'!AJ35</f>
        <v>0</v>
      </c>
      <c r="AF16" s="683"/>
      <c r="AG16" s="487">
        <f t="shared" si="10"/>
        <v>0</v>
      </c>
      <c r="AH16" s="483">
        <f t="shared" si="23"/>
        <v>0</v>
      </c>
      <c r="AI16" s="484">
        <f t="shared" si="11"/>
        <v>0</v>
      </c>
      <c r="AJ16" s="808">
        <f>'données TK'!AP35</f>
        <v>0</v>
      </c>
      <c r="AK16" s="683"/>
      <c r="AL16" s="482">
        <f t="shared" si="12"/>
        <v>0</v>
      </c>
      <c r="AM16" s="483">
        <f t="shared" si="24"/>
        <v>0</v>
      </c>
      <c r="AN16" s="484">
        <f t="shared" si="13"/>
        <v>0</v>
      </c>
      <c r="AO16" s="468"/>
      <c r="AP16" s="468"/>
    </row>
    <row r="17" spans="2:42" ht="14.25">
      <c r="B17" s="479" t="str">
        <f>T('données TK'!B36)</f>
        <v>Produit 9</v>
      </c>
      <c r="C17" s="480" t="str">
        <f>T('données TK'!C36)</f>
        <v/>
      </c>
      <c r="D17" s="481"/>
      <c r="E17" s="462"/>
      <c r="F17" s="804">
        <f>'données TK'!F36</f>
        <v>0</v>
      </c>
      <c r="G17" s="683"/>
      <c r="H17" s="482">
        <f t="shared" si="0"/>
        <v>0</v>
      </c>
      <c r="I17" s="483">
        <f t="shared" si="14"/>
        <v>0</v>
      </c>
      <c r="J17" s="484">
        <f t="shared" si="1"/>
        <v>0</v>
      </c>
      <c r="K17" s="804">
        <f>'données TK'!L36</f>
        <v>0</v>
      </c>
      <c r="L17" s="683"/>
      <c r="M17" s="482">
        <f t="shared" si="2"/>
        <v>0</v>
      </c>
      <c r="N17" s="485">
        <f t="shared" si="16"/>
        <v>0</v>
      </c>
      <c r="O17" s="486">
        <f t="shared" si="3"/>
        <v>0</v>
      </c>
      <c r="P17" s="805">
        <f>'données TK'!R36</f>
        <v>0</v>
      </c>
      <c r="Q17" s="683"/>
      <c r="R17" s="487">
        <f t="shared" si="4"/>
        <v>0</v>
      </c>
      <c r="S17" s="485">
        <f t="shared" si="18"/>
        <v>0</v>
      </c>
      <c r="T17" s="488">
        <f t="shared" si="5"/>
        <v>0</v>
      </c>
      <c r="U17" s="806">
        <f>'données TK'!X36</f>
        <v>0</v>
      </c>
      <c r="V17" s="683"/>
      <c r="W17" s="487">
        <f t="shared" si="6"/>
        <v>0</v>
      </c>
      <c r="X17" s="485">
        <f t="shared" si="20"/>
        <v>0</v>
      </c>
      <c r="Y17" s="486">
        <f t="shared" si="7"/>
        <v>0</v>
      </c>
      <c r="Z17" s="805">
        <f>'données TK'!AD36</f>
        <v>0</v>
      </c>
      <c r="AA17" s="683"/>
      <c r="AB17" s="487">
        <f t="shared" si="8"/>
        <v>0</v>
      </c>
      <c r="AC17" s="485">
        <f t="shared" si="22"/>
        <v>0</v>
      </c>
      <c r="AD17" s="488">
        <f t="shared" si="9"/>
        <v>0</v>
      </c>
      <c r="AE17" s="806">
        <f>'données TK'!AJ36</f>
        <v>0</v>
      </c>
      <c r="AF17" s="683"/>
      <c r="AG17" s="487">
        <f t="shared" si="10"/>
        <v>0</v>
      </c>
      <c r="AH17" s="483">
        <f t="shared" si="23"/>
        <v>0</v>
      </c>
      <c r="AI17" s="484">
        <f t="shared" si="11"/>
        <v>0</v>
      </c>
      <c r="AJ17" s="808">
        <f>'données TK'!AP36</f>
        <v>0</v>
      </c>
      <c r="AK17" s="683"/>
      <c r="AL17" s="482">
        <f t="shared" si="12"/>
        <v>0</v>
      </c>
      <c r="AM17" s="483">
        <f t="shared" si="24"/>
        <v>0</v>
      </c>
      <c r="AN17" s="484">
        <f t="shared" si="13"/>
        <v>0</v>
      </c>
      <c r="AO17" s="468"/>
      <c r="AP17" s="468"/>
    </row>
    <row r="18" spans="2:42" ht="14.25">
      <c r="B18" s="479" t="str">
        <f>T('données TK'!B37)</f>
        <v>Produit 10</v>
      </c>
      <c r="C18" s="480" t="str">
        <f>T('données TK'!C37)</f>
        <v/>
      </c>
      <c r="D18" s="481"/>
      <c r="E18" s="462"/>
      <c r="F18" s="804">
        <f>'données TK'!F37</f>
        <v>0</v>
      </c>
      <c r="G18" s="683"/>
      <c r="H18" s="482">
        <f t="shared" si="0"/>
        <v>0</v>
      </c>
      <c r="I18" s="483">
        <f t="shared" si="14"/>
        <v>0</v>
      </c>
      <c r="J18" s="484">
        <f t="shared" si="1"/>
        <v>0</v>
      </c>
      <c r="K18" s="804">
        <f>'données TK'!L37</f>
        <v>0</v>
      </c>
      <c r="L18" s="683"/>
      <c r="M18" s="482">
        <f t="shared" si="2"/>
        <v>0</v>
      </c>
      <c r="N18" s="485">
        <f t="shared" si="16"/>
        <v>0</v>
      </c>
      <c r="O18" s="486">
        <f t="shared" si="3"/>
        <v>0</v>
      </c>
      <c r="P18" s="805">
        <f>'données TK'!R37</f>
        <v>0</v>
      </c>
      <c r="Q18" s="683"/>
      <c r="R18" s="487">
        <f t="shared" si="4"/>
        <v>0</v>
      </c>
      <c r="S18" s="485">
        <f t="shared" si="18"/>
        <v>0</v>
      </c>
      <c r="T18" s="488">
        <f t="shared" si="5"/>
        <v>0</v>
      </c>
      <c r="U18" s="806">
        <f>'données TK'!X37</f>
        <v>0</v>
      </c>
      <c r="V18" s="683"/>
      <c r="W18" s="487">
        <f t="shared" si="6"/>
        <v>0</v>
      </c>
      <c r="X18" s="485">
        <f t="shared" si="20"/>
        <v>0</v>
      </c>
      <c r="Y18" s="486">
        <f t="shared" si="7"/>
        <v>0</v>
      </c>
      <c r="Z18" s="805">
        <f>'données TK'!AD37</f>
        <v>0</v>
      </c>
      <c r="AA18" s="683"/>
      <c r="AB18" s="487">
        <f t="shared" si="8"/>
        <v>0</v>
      </c>
      <c r="AC18" s="485">
        <f t="shared" si="22"/>
        <v>0</v>
      </c>
      <c r="AD18" s="488">
        <f t="shared" si="9"/>
        <v>0</v>
      </c>
      <c r="AE18" s="806">
        <f>'données TK'!AJ37</f>
        <v>0</v>
      </c>
      <c r="AF18" s="683"/>
      <c r="AG18" s="487">
        <f t="shared" si="10"/>
        <v>0</v>
      </c>
      <c r="AH18" s="483">
        <f t="shared" si="23"/>
        <v>0</v>
      </c>
      <c r="AI18" s="484">
        <f t="shared" si="11"/>
        <v>0</v>
      </c>
      <c r="AJ18" s="808">
        <f>'données TK'!AP37</f>
        <v>0</v>
      </c>
      <c r="AK18" s="683"/>
      <c r="AL18" s="482">
        <f t="shared" si="12"/>
        <v>0</v>
      </c>
      <c r="AM18" s="483">
        <f t="shared" si="24"/>
        <v>0</v>
      </c>
      <c r="AN18" s="484">
        <f t="shared" si="13"/>
        <v>0</v>
      </c>
      <c r="AO18" s="468"/>
      <c r="AP18" s="468"/>
    </row>
    <row r="19" spans="2:42" ht="14.25">
      <c r="B19" s="479" t="str">
        <f>T('données TK'!B38)</f>
        <v>Produit 11</v>
      </c>
      <c r="C19" s="480" t="str">
        <f>T('données TK'!C38)</f>
        <v/>
      </c>
      <c r="D19" s="481"/>
      <c r="E19" s="462"/>
      <c r="F19" s="804">
        <f>'données TK'!F38</f>
        <v>0</v>
      </c>
      <c r="G19" s="683"/>
      <c r="H19" s="482">
        <f t="shared" si="0"/>
        <v>0</v>
      </c>
      <c r="I19" s="483">
        <f t="shared" si="14"/>
        <v>0</v>
      </c>
      <c r="J19" s="484">
        <f t="shared" si="1"/>
        <v>0</v>
      </c>
      <c r="K19" s="804">
        <f>'données TK'!L38</f>
        <v>0</v>
      </c>
      <c r="L19" s="683"/>
      <c r="M19" s="482">
        <f t="shared" si="2"/>
        <v>0</v>
      </c>
      <c r="N19" s="485">
        <f t="shared" si="16"/>
        <v>0</v>
      </c>
      <c r="O19" s="486">
        <f t="shared" si="3"/>
        <v>0</v>
      </c>
      <c r="P19" s="805">
        <f>'données TK'!R38</f>
        <v>0</v>
      </c>
      <c r="Q19" s="683"/>
      <c r="R19" s="487">
        <f t="shared" si="4"/>
        <v>0</v>
      </c>
      <c r="S19" s="485">
        <f t="shared" si="18"/>
        <v>0</v>
      </c>
      <c r="T19" s="488">
        <f t="shared" si="5"/>
        <v>0</v>
      </c>
      <c r="U19" s="806">
        <f>'données TK'!X38</f>
        <v>0</v>
      </c>
      <c r="V19" s="683"/>
      <c r="W19" s="487">
        <f t="shared" si="6"/>
        <v>0</v>
      </c>
      <c r="X19" s="485">
        <f t="shared" si="20"/>
        <v>0</v>
      </c>
      <c r="Y19" s="486">
        <f t="shared" si="7"/>
        <v>0</v>
      </c>
      <c r="Z19" s="805">
        <f>'données TK'!AD38</f>
        <v>0</v>
      </c>
      <c r="AA19" s="683"/>
      <c r="AB19" s="487">
        <f t="shared" si="8"/>
        <v>0</v>
      </c>
      <c r="AC19" s="485">
        <f t="shared" si="22"/>
        <v>0</v>
      </c>
      <c r="AD19" s="488">
        <f t="shared" si="9"/>
        <v>0</v>
      </c>
      <c r="AE19" s="806">
        <f>'données TK'!AJ38</f>
        <v>0</v>
      </c>
      <c r="AF19" s="683"/>
      <c r="AG19" s="487">
        <f t="shared" si="10"/>
        <v>0</v>
      </c>
      <c r="AH19" s="483">
        <f t="shared" si="23"/>
        <v>0</v>
      </c>
      <c r="AI19" s="484">
        <f t="shared" si="11"/>
        <v>0</v>
      </c>
      <c r="AJ19" s="808">
        <f>'données TK'!AP38</f>
        <v>0</v>
      </c>
      <c r="AK19" s="683"/>
      <c r="AL19" s="482">
        <f t="shared" si="12"/>
        <v>0</v>
      </c>
      <c r="AM19" s="483">
        <f t="shared" si="24"/>
        <v>0</v>
      </c>
      <c r="AN19" s="484">
        <f t="shared" si="13"/>
        <v>0</v>
      </c>
      <c r="AO19" s="468"/>
      <c r="AP19" s="468"/>
    </row>
    <row r="20" spans="2:42" ht="14.25">
      <c r="B20" s="479" t="str">
        <f>T('données TK'!B39)</f>
        <v>Produit 12</v>
      </c>
      <c r="C20" s="480" t="str">
        <f>T('données TK'!C39)</f>
        <v/>
      </c>
      <c r="D20" s="481"/>
      <c r="E20" s="462"/>
      <c r="F20" s="804">
        <f>'données TK'!F39</f>
        <v>0</v>
      </c>
      <c r="G20" s="683"/>
      <c r="H20" s="482">
        <f t="shared" si="0"/>
        <v>0</v>
      </c>
      <c r="I20" s="483">
        <f t="shared" si="14"/>
        <v>0</v>
      </c>
      <c r="J20" s="484">
        <f t="shared" si="1"/>
        <v>0</v>
      </c>
      <c r="K20" s="804">
        <f>'données TK'!L39</f>
        <v>0</v>
      </c>
      <c r="L20" s="683"/>
      <c r="M20" s="482">
        <f t="shared" si="2"/>
        <v>0</v>
      </c>
      <c r="N20" s="485">
        <f t="shared" si="16"/>
        <v>0</v>
      </c>
      <c r="O20" s="486">
        <f t="shared" si="3"/>
        <v>0</v>
      </c>
      <c r="P20" s="805">
        <f>'données TK'!R39</f>
        <v>0</v>
      </c>
      <c r="Q20" s="683"/>
      <c r="R20" s="487">
        <f t="shared" si="4"/>
        <v>0</v>
      </c>
      <c r="S20" s="485">
        <f t="shared" si="18"/>
        <v>0</v>
      </c>
      <c r="T20" s="488">
        <f t="shared" si="5"/>
        <v>0</v>
      </c>
      <c r="U20" s="806">
        <f>'données TK'!X39</f>
        <v>0</v>
      </c>
      <c r="V20" s="683"/>
      <c r="W20" s="487">
        <f t="shared" si="6"/>
        <v>0</v>
      </c>
      <c r="X20" s="485">
        <f t="shared" si="20"/>
        <v>0</v>
      </c>
      <c r="Y20" s="486">
        <f t="shared" si="7"/>
        <v>0</v>
      </c>
      <c r="Z20" s="805">
        <f>'données TK'!AD39</f>
        <v>0</v>
      </c>
      <c r="AA20" s="683"/>
      <c r="AB20" s="487">
        <f t="shared" si="8"/>
        <v>0</v>
      </c>
      <c r="AC20" s="485">
        <f t="shared" si="22"/>
        <v>0</v>
      </c>
      <c r="AD20" s="488">
        <f t="shared" si="9"/>
        <v>0</v>
      </c>
      <c r="AE20" s="806">
        <f>'données TK'!AJ39</f>
        <v>0</v>
      </c>
      <c r="AF20" s="683"/>
      <c r="AG20" s="487">
        <f t="shared" si="10"/>
        <v>0</v>
      </c>
      <c r="AH20" s="483">
        <f t="shared" si="23"/>
        <v>0</v>
      </c>
      <c r="AI20" s="484">
        <f t="shared" si="11"/>
        <v>0</v>
      </c>
      <c r="AJ20" s="808">
        <f>'données TK'!AP39</f>
        <v>0</v>
      </c>
      <c r="AK20" s="683"/>
      <c r="AL20" s="482">
        <f t="shared" si="12"/>
        <v>0</v>
      </c>
      <c r="AM20" s="483">
        <f t="shared" si="24"/>
        <v>0</v>
      </c>
      <c r="AN20" s="484">
        <f t="shared" si="13"/>
        <v>0</v>
      </c>
      <c r="AO20" s="468"/>
      <c r="AP20" s="468"/>
    </row>
    <row r="21" spans="2:42" ht="14.25">
      <c r="B21" s="479" t="str">
        <f>T('données TK'!B40)</f>
        <v>Produit 13</v>
      </c>
      <c r="C21" s="480" t="str">
        <f>T('données TK'!C40)</f>
        <v/>
      </c>
      <c r="D21" s="481"/>
      <c r="E21" s="462"/>
      <c r="F21" s="804">
        <f>'données TK'!F40</f>
        <v>0</v>
      </c>
      <c r="G21" s="683"/>
      <c r="H21" s="482">
        <f t="shared" si="0"/>
        <v>0</v>
      </c>
      <c r="I21" s="483">
        <f t="shared" si="14"/>
        <v>0</v>
      </c>
      <c r="J21" s="484">
        <f t="shared" si="1"/>
        <v>0</v>
      </c>
      <c r="K21" s="804">
        <f>'données TK'!L40</f>
        <v>0</v>
      </c>
      <c r="L21" s="683"/>
      <c r="M21" s="482">
        <f t="shared" si="2"/>
        <v>0</v>
      </c>
      <c r="N21" s="485">
        <f t="shared" si="16"/>
        <v>0</v>
      </c>
      <c r="O21" s="486">
        <f t="shared" si="3"/>
        <v>0</v>
      </c>
      <c r="P21" s="805">
        <f>'données TK'!R40</f>
        <v>0</v>
      </c>
      <c r="Q21" s="683"/>
      <c r="R21" s="487">
        <f t="shared" si="4"/>
        <v>0</v>
      </c>
      <c r="S21" s="485">
        <f t="shared" si="18"/>
        <v>0</v>
      </c>
      <c r="T21" s="488">
        <f t="shared" si="5"/>
        <v>0</v>
      </c>
      <c r="U21" s="806">
        <f>'données TK'!X40</f>
        <v>0</v>
      </c>
      <c r="V21" s="683"/>
      <c r="W21" s="487">
        <f t="shared" si="6"/>
        <v>0</v>
      </c>
      <c r="X21" s="485">
        <f t="shared" si="20"/>
        <v>0</v>
      </c>
      <c r="Y21" s="486">
        <f t="shared" si="7"/>
        <v>0</v>
      </c>
      <c r="Z21" s="805">
        <f>'données TK'!AD40</f>
        <v>0</v>
      </c>
      <c r="AA21" s="683"/>
      <c r="AB21" s="487">
        <f t="shared" si="8"/>
        <v>0</v>
      </c>
      <c r="AC21" s="485">
        <f t="shared" si="22"/>
        <v>0</v>
      </c>
      <c r="AD21" s="488">
        <f t="shared" si="9"/>
        <v>0</v>
      </c>
      <c r="AE21" s="806">
        <f>'données TK'!AJ40</f>
        <v>0</v>
      </c>
      <c r="AF21" s="683"/>
      <c r="AG21" s="487">
        <f t="shared" si="10"/>
        <v>0</v>
      </c>
      <c r="AH21" s="483">
        <f t="shared" si="23"/>
        <v>0</v>
      </c>
      <c r="AI21" s="484">
        <f t="shared" si="11"/>
        <v>0</v>
      </c>
      <c r="AJ21" s="808">
        <f>'données TK'!AP40</f>
        <v>0</v>
      </c>
      <c r="AK21" s="683"/>
      <c r="AL21" s="482">
        <f t="shared" si="12"/>
        <v>0</v>
      </c>
      <c r="AM21" s="483">
        <f t="shared" si="24"/>
        <v>0</v>
      </c>
      <c r="AN21" s="484">
        <f t="shared" si="13"/>
        <v>0</v>
      </c>
      <c r="AO21" s="468"/>
      <c r="AP21" s="468"/>
    </row>
    <row r="22" spans="2:42" ht="14.25">
      <c r="B22" s="479" t="str">
        <f>T('données TK'!B41)</f>
        <v>Produit 14</v>
      </c>
      <c r="C22" s="480" t="str">
        <f>T('données TK'!C41)</f>
        <v/>
      </c>
      <c r="D22" s="481"/>
      <c r="E22" s="462"/>
      <c r="F22" s="804">
        <f>'données TK'!F41</f>
        <v>0</v>
      </c>
      <c r="G22" s="683"/>
      <c r="H22" s="482">
        <f t="shared" si="0"/>
        <v>0</v>
      </c>
      <c r="I22" s="483">
        <f t="shared" si="14"/>
        <v>0</v>
      </c>
      <c r="J22" s="484">
        <f t="shared" si="1"/>
        <v>0</v>
      </c>
      <c r="K22" s="804">
        <f>'données TK'!L41</f>
        <v>0</v>
      </c>
      <c r="L22" s="683"/>
      <c r="M22" s="482">
        <f t="shared" si="2"/>
        <v>0</v>
      </c>
      <c r="N22" s="485">
        <f t="shared" si="16"/>
        <v>0</v>
      </c>
      <c r="O22" s="486">
        <f t="shared" si="3"/>
        <v>0</v>
      </c>
      <c r="P22" s="805">
        <f>'données TK'!R41</f>
        <v>0</v>
      </c>
      <c r="Q22" s="683"/>
      <c r="R22" s="487">
        <f t="shared" si="4"/>
        <v>0</v>
      </c>
      <c r="S22" s="485">
        <f t="shared" si="18"/>
        <v>0</v>
      </c>
      <c r="T22" s="488">
        <f t="shared" si="5"/>
        <v>0</v>
      </c>
      <c r="U22" s="806">
        <f>'données TK'!X41</f>
        <v>0</v>
      </c>
      <c r="V22" s="683"/>
      <c r="W22" s="487">
        <f t="shared" si="6"/>
        <v>0</v>
      </c>
      <c r="X22" s="485">
        <f t="shared" si="20"/>
        <v>0</v>
      </c>
      <c r="Y22" s="486">
        <f t="shared" si="7"/>
        <v>0</v>
      </c>
      <c r="Z22" s="805">
        <f>'données TK'!AD41</f>
        <v>0</v>
      </c>
      <c r="AA22" s="683"/>
      <c r="AB22" s="487">
        <f t="shared" si="8"/>
        <v>0</v>
      </c>
      <c r="AC22" s="485">
        <f t="shared" si="22"/>
        <v>0</v>
      </c>
      <c r="AD22" s="488">
        <f t="shared" si="9"/>
        <v>0</v>
      </c>
      <c r="AE22" s="806">
        <f>'données TK'!AJ41</f>
        <v>0</v>
      </c>
      <c r="AF22" s="683"/>
      <c r="AG22" s="487">
        <f t="shared" si="10"/>
        <v>0</v>
      </c>
      <c r="AH22" s="483">
        <f t="shared" si="23"/>
        <v>0</v>
      </c>
      <c r="AI22" s="484">
        <f t="shared" si="11"/>
        <v>0</v>
      </c>
      <c r="AJ22" s="808">
        <f>'données TK'!AP41</f>
        <v>0</v>
      </c>
      <c r="AK22" s="683"/>
      <c r="AL22" s="482">
        <f t="shared" si="12"/>
        <v>0</v>
      </c>
      <c r="AM22" s="483">
        <f t="shared" si="24"/>
        <v>0</v>
      </c>
      <c r="AN22" s="484">
        <f t="shared" si="13"/>
        <v>0</v>
      </c>
      <c r="AO22" s="468"/>
      <c r="AP22" s="468"/>
    </row>
    <row r="23" spans="2:42" ht="14.25">
      <c r="B23" s="479" t="str">
        <f>T('données TK'!B42)</f>
        <v>Produit 15</v>
      </c>
      <c r="C23" s="480" t="str">
        <f>T('données TK'!C42)</f>
        <v/>
      </c>
      <c r="D23" s="481"/>
      <c r="E23" s="462"/>
      <c r="F23" s="804">
        <f>'données TK'!F42</f>
        <v>0</v>
      </c>
      <c r="G23" s="683"/>
      <c r="H23" s="482">
        <f t="shared" si="0"/>
        <v>0</v>
      </c>
      <c r="I23" s="483">
        <f t="shared" si="14"/>
        <v>0</v>
      </c>
      <c r="J23" s="484">
        <f t="shared" si="1"/>
        <v>0</v>
      </c>
      <c r="K23" s="804">
        <f>'données TK'!L42</f>
        <v>0</v>
      </c>
      <c r="L23" s="683"/>
      <c r="M23" s="482">
        <f t="shared" si="2"/>
        <v>0</v>
      </c>
      <c r="N23" s="485">
        <f t="shared" si="16"/>
        <v>0</v>
      </c>
      <c r="O23" s="486">
        <f t="shared" si="3"/>
        <v>0</v>
      </c>
      <c r="P23" s="805">
        <f>'données TK'!R42</f>
        <v>0</v>
      </c>
      <c r="Q23" s="683"/>
      <c r="R23" s="487">
        <f t="shared" si="4"/>
        <v>0</v>
      </c>
      <c r="S23" s="485">
        <f t="shared" si="18"/>
        <v>0</v>
      </c>
      <c r="T23" s="488">
        <f t="shared" si="5"/>
        <v>0</v>
      </c>
      <c r="U23" s="806">
        <f>'données TK'!X42</f>
        <v>0</v>
      </c>
      <c r="V23" s="683"/>
      <c r="W23" s="487">
        <f t="shared" si="6"/>
        <v>0</v>
      </c>
      <c r="X23" s="485">
        <f t="shared" si="20"/>
        <v>0</v>
      </c>
      <c r="Y23" s="486">
        <f t="shared" si="7"/>
        <v>0</v>
      </c>
      <c r="Z23" s="805">
        <f>'données TK'!AD42</f>
        <v>0</v>
      </c>
      <c r="AA23" s="683"/>
      <c r="AB23" s="487">
        <f t="shared" si="8"/>
        <v>0</v>
      </c>
      <c r="AC23" s="485">
        <f t="shared" si="22"/>
        <v>0</v>
      </c>
      <c r="AD23" s="488">
        <f t="shared" si="9"/>
        <v>0</v>
      </c>
      <c r="AE23" s="806">
        <f>'données TK'!AJ42</f>
        <v>0</v>
      </c>
      <c r="AF23" s="683"/>
      <c r="AG23" s="487">
        <f t="shared" si="10"/>
        <v>0</v>
      </c>
      <c r="AH23" s="483">
        <f t="shared" si="23"/>
        <v>0</v>
      </c>
      <c r="AI23" s="484">
        <f t="shared" si="11"/>
        <v>0</v>
      </c>
      <c r="AJ23" s="808">
        <f>'données TK'!AP42</f>
        <v>0</v>
      </c>
      <c r="AK23" s="683"/>
      <c r="AL23" s="482">
        <f t="shared" si="12"/>
        <v>0</v>
      </c>
      <c r="AM23" s="483">
        <f t="shared" si="24"/>
        <v>0</v>
      </c>
      <c r="AN23" s="484">
        <f t="shared" si="13"/>
        <v>0</v>
      </c>
      <c r="AO23" s="468"/>
      <c r="AP23" s="468"/>
    </row>
    <row r="24" spans="2:42" ht="14.25">
      <c r="B24" s="479" t="str">
        <f>T('données TK'!B43)</f>
        <v>Produit 16</v>
      </c>
      <c r="C24" s="480" t="str">
        <f>T('données TK'!C43)</f>
        <v/>
      </c>
      <c r="D24" s="481"/>
      <c r="E24" s="462"/>
      <c r="F24" s="804">
        <f>'données TK'!F43</f>
        <v>0</v>
      </c>
      <c r="G24" s="683"/>
      <c r="H24" s="482">
        <f t="shared" si="0"/>
        <v>0</v>
      </c>
      <c r="I24" s="483">
        <f t="shared" si="14"/>
        <v>0</v>
      </c>
      <c r="J24" s="484">
        <f t="shared" si="1"/>
        <v>0</v>
      </c>
      <c r="K24" s="804">
        <f>'données TK'!L43</f>
        <v>0</v>
      </c>
      <c r="L24" s="683"/>
      <c r="M24" s="482">
        <f t="shared" si="2"/>
        <v>0</v>
      </c>
      <c r="N24" s="485">
        <f t="shared" si="16"/>
        <v>0</v>
      </c>
      <c r="O24" s="486">
        <f t="shared" si="3"/>
        <v>0</v>
      </c>
      <c r="P24" s="805">
        <f>'données TK'!R43</f>
        <v>0</v>
      </c>
      <c r="Q24" s="683"/>
      <c r="R24" s="487">
        <f t="shared" si="4"/>
        <v>0</v>
      </c>
      <c r="S24" s="485">
        <f t="shared" si="18"/>
        <v>0</v>
      </c>
      <c r="T24" s="488">
        <f t="shared" si="5"/>
        <v>0</v>
      </c>
      <c r="U24" s="806">
        <f>'données TK'!X43</f>
        <v>0</v>
      </c>
      <c r="V24" s="683"/>
      <c r="W24" s="487">
        <f t="shared" si="6"/>
        <v>0</v>
      </c>
      <c r="X24" s="485">
        <f t="shared" si="20"/>
        <v>0</v>
      </c>
      <c r="Y24" s="486">
        <f t="shared" si="7"/>
        <v>0</v>
      </c>
      <c r="Z24" s="805">
        <f>'données TK'!AD43</f>
        <v>0</v>
      </c>
      <c r="AA24" s="683"/>
      <c r="AB24" s="487">
        <f t="shared" si="8"/>
        <v>0</v>
      </c>
      <c r="AC24" s="485">
        <f t="shared" si="22"/>
        <v>0</v>
      </c>
      <c r="AD24" s="488">
        <f t="shared" si="9"/>
        <v>0</v>
      </c>
      <c r="AE24" s="806">
        <f>'données TK'!AJ43</f>
        <v>0</v>
      </c>
      <c r="AF24" s="683"/>
      <c r="AG24" s="487">
        <f t="shared" si="10"/>
        <v>0</v>
      </c>
      <c r="AH24" s="483">
        <f t="shared" si="23"/>
        <v>0</v>
      </c>
      <c r="AI24" s="484">
        <f t="shared" si="11"/>
        <v>0</v>
      </c>
      <c r="AJ24" s="808">
        <f>'données TK'!AP43</f>
        <v>0</v>
      </c>
      <c r="AK24" s="683"/>
      <c r="AL24" s="482">
        <f t="shared" si="12"/>
        <v>0</v>
      </c>
      <c r="AM24" s="483">
        <f t="shared" si="24"/>
        <v>0</v>
      </c>
      <c r="AN24" s="484">
        <f t="shared" si="13"/>
        <v>0</v>
      </c>
      <c r="AO24" s="468"/>
      <c r="AP24" s="468"/>
    </row>
    <row r="25" spans="2:42" ht="14.25">
      <c r="B25" s="479" t="str">
        <f>T('données TK'!B44)</f>
        <v>Produit 17</v>
      </c>
      <c r="C25" s="480" t="str">
        <f>T('données TK'!C44)</f>
        <v/>
      </c>
      <c r="D25" s="481"/>
      <c r="E25" s="463"/>
      <c r="F25" s="804">
        <f>'données TK'!F44</f>
        <v>0</v>
      </c>
      <c r="G25" s="683"/>
      <c r="H25" s="482">
        <f t="shared" si="0"/>
        <v>0</v>
      </c>
      <c r="I25" s="483">
        <f t="shared" si="14"/>
        <v>0</v>
      </c>
      <c r="J25" s="484">
        <f t="shared" si="1"/>
        <v>0</v>
      </c>
      <c r="K25" s="804">
        <f>'données TK'!L44</f>
        <v>0</v>
      </c>
      <c r="L25" s="683"/>
      <c r="M25" s="482">
        <f t="shared" si="2"/>
        <v>0</v>
      </c>
      <c r="N25" s="485">
        <f t="shared" si="16"/>
        <v>0</v>
      </c>
      <c r="O25" s="486">
        <f t="shared" si="3"/>
        <v>0</v>
      </c>
      <c r="P25" s="805">
        <f>'données TK'!R44</f>
        <v>0</v>
      </c>
      <c r="Q25" s="683"/>
      <c r="R25" s="487">
        <f t="shared" si="4"/>
        <v>0</v>
      </c>
      <c r="S25" s="485">
        <f t="shared" si="18"/>
        <v>0</v>
      </c>
      <c r="T25" s="488">
        <f t="shared" si="5"/>
        <v>0</v>
      </c>
      <c r="U25" s="806">
        <f>'données TK'!X44</f>
        <v>0</v>
      </c>
      <c r="V25" s="683"/>
      <c r="W25" s="487">
        <f t="shared" si="6"/>
        <v>0</v>
      </c>
      <c r="X25" s="485">
        <f t="shared" si="20"/>
        <v>0</v>
      </c>
      <c r="Y25" s="486">
        <f t="shared" si="7"/>
        <v>0</v>
      </c>
      <c r="Z25" s="805">
        <f>'données TK'!AD44</f>
        <v>0</v>
      </c>
      <c r="AA25" s="683"/>
      <c r="AB25" s="487">
        <f t="shared" si="8"/>
        <v>0</v>
      </c>
      <c r="AC25" s="485">
        <f t="shared" si="22"/>
        <v>0</v>
      </c>
      <c r="AD25" s="488">
        <f t="shared" si="9"/>
        <v>0</v>
      </c>
      <c r="AE25" s="806">
        <f>'données TK'!AJ44</f>
        <v>0</v>
      </c>
      <c r="AF25" s="683"/>
      <c r="AG25" s="487">
        <f t="shared" si="10"/>
        <v>0</v>
      </c>
      <c r="AH25" s="483">
        <f t="shared" si="23"/>
        <v>0</v>
      </c>
      <c r="AI25" s="484">
        <f t="shared" si="11"/>
        <v>0</v>
      </c>
      <c r="AJ25" s="808">
        <f>'données TK'!AP44</f>
        <v>0</v>
      </c>
      <c r="AK25" s="683"/>
      <c r="AL25" s="482">
        <f t="shared" si="12"/>
        <v>0</v>
      </c>
      <c r="AM25" s="483">
        <f t="shared" si="24"/>
        <v>0</v>
      </c>
      <c r="AN25" s="484">
        <f t="shared" si="13"/>
        <v>0</v>
      </c>
      <c r="AO25" s="468"/>
      <c r="AP25" s="468"/>
    </row>
    <row r="26" spans="2:42" ht="14.25">
      <c r="B26" s="479" t="str">
        <f>T('données TK'!B45)</f>
        <v>Produit 18</v>
      </c>
      <c r="C26" s="480" t="str">
        <f>T('données TK'!C45)</f>
        <v/>
      </c>
      <c r="D26" s="481"/>
      <c r="E26" s="463"/>
      <c r="F26" s="804">
        <f>'données TK'!F45</f>
        <v>0</v>
      </c>
      <c r="G26" s="683"/>
      <c r="H26" s="482">
        <f t="shared" si="0"/>
        <v>0</v>
      </c>
      <c r="I26" s="483">
        <f t="shared" si="14"/>
        <v>0</v>
      </c>
      <c r="J26" s="484">
        <f t="shared" si="1"/>
        <v>0</v>
      </c>
      <c r="K26" s="804">
        <f>'données TK'!L45</f>
        <v>0</v>
      </c>
      <c r="L26" s="683"/>
      <c r="M26" s="482">
        <f t="shared" si="2"/>
        <v>0</v>
      </c>
      <c r="N26" s="485">
        <f t="shared" si="16"/>
        <v>0</v>
      </c>
      <c r="O26" s="486">
        <f t="shared" si="3"/>
        <v>0</v>
      </c>
      <c r="P26" s="805">
        <f>'données TK'!R45</f>
        <v>0</v>
      </c>
      <c r="Q26" s="683"/>
      <c r="R26" s="487">
        <f t="shared" si="4"/>
        <v>0</v>
      </c>
      <c r="S26" s="485">
        <f t="shared" si="18"/>
        <v>0</v>
      </c>
      <c r="T26" s="488">
        <f t="shared" si="5"/>
        <v>0</v>
      </c>
      <c r="U26" s="806">
        <f>'données TK'!X45</f>
        <v>0</v>
      </c>
      <c r="V26" s="683"/>
      <c r="W26" s="487">
        <f t="shared" si="6"/>
        <v>0</v>
      </c>
      <c r="X26" s="485">
        <f t="shared" si="20"/>
        <v>0</v>
      </c>
      <c r="Y26" s="486">
        <f t="shared" si="7"/>
        <v>0</v>
      </c>
      <c r="Z26" s="805">
        <f>'données TK'!AD45</f>
        <v>0</v>
      </c>
      <c r="AA26" s="683"/>
      <c r="AB26" s="487">
        <f t="shared" si="8"/>
        <v>0</v>
      </c>
      <c r="AC26" s="485">
        <f t="shared" si="22"/>
        <v>0</v>
      </c>
      <c r="AD26" s="488">
        <f t="shared" si="9"/>
        <v>0</v>
      </c>
      <c r="AE26" s="806">
        <f>'données TK'!AJ45</f>
        <v>0</v>
      </c>
      <c r="AF26" s="683"/>
      <c r="AG26" s="487">
        <f t="shared" si="10"/>
        <v>0</v>
      </c>
      <c r="AH26" s="483">
        <f t="shared" si="23"/>
        <v>0</v>
      </c>
      <c r="AI26" s="484">
        <f t="shared" si="11"/>
        <v>0</v>
      </c>
      <c r="AJ26" s="808">
        <f>'données TK'!AP45</f>
        <v>0</v>
      </c>
      <c r="AK26" s="683"/>
      <c r="AL26" s="482">
        <f t="shared" si="12"/>
        <v>0</v>
      </c>
      <c r="AM26" s="483">
        <f t="shared" si="24"/>
        <v>0</v>
      </c>
      <c r="AN26" s="484">
        <f t="shared" si="13"/>
        <v>0</v>
      </c>
      <c r="AO26" s="468"/>
      <c r="AP26" s="468"/>
    </row>
    <row r="27" spans="2:42" ht="14.25">
      <c r="B27" s="479" t="str">
        <f>T('données TK'!B46)</f>
        <v>Produit 19</v>
      </c>
      <c r="C27" s="480" t="str">
        <f>T('données TK'!C46)</f>
        <v/>
      </c>
      <c r="D27" s="481"/>
      <c r="E27" s="463"/>
      <c r="F27" s="804">
        <f>'données TK'!F46</f>
        <v>0</v>
      </c>
      <c r="G27" s="683"/>
      <c r="H27" s="482">
        <f t="shared" si="0"/>
        <v>0</v>
      </c>
      <c r="I27" s="483">
        <f t="shared" si="14"/>
        <v>0</v>
      </c>
      <c r="J27" s="484">
        <f t="shared" si="1"/>
        <v>0</v>
      </c>
      <c r="K27" s="804">
        <f>'données TK'!L46</f>
        <v>0</v>
      </c>
      <c r="L27" s="683"/>
      <c r="M27" s="482">
        <f t="shared" si="2"/>
        <v>0</v>
      </c>
      <c r="N27" s="485">
        <f t="shared" si="16"/>
        <v>0</v>
      </c>
      <c r="O27" s="486">
        <f t="shared" si="3"/>
        <v>0</v>
      </c>
      <c r="P27" s="805">
        <f>'données TK'!R46</f>
        <v>0</v>
      </c>
      <c r="Q27" s="683"/>
      <c r="R27" s="487">
        <f t="shared" si="4"/>
        <v>0</v>
      </c>
      <c r="S27" s="485">
        <f t="shared" si="18"/>
        <v>0</v>
      </c>
      <c r="T27" s="488">
        <f t="shared" si="5"/>
        <v>0</v>
      </c>
      <c r="U27" s="806">
        <f>'données TK'!X46</f>
        <v>0</v>
      </c>
      <c r="V27" s="683"/>
      <c r="W27" s="487">
        <f t="shared" si="6"/>
        <v>0</v>
      </c>
      <c r="X27" s="485">
        <f t="shared" si="20"/>
        <v>0</v>
      </c>
      <c r="Y27" s="486">
        <f t="shared" si="7"/>
        <v>0</v>
      </c>
      <c r="Z27" s="805">
        <f>'données TK'!AD46</f>
        <v>0</v>
      </c>
      <c r="AA27" s="683"/>
      <c r="AB27" s="487">
        <f t="shared" si="8"/>
        <v>0</v>
      </c>
      <c r="AC27" s="485">
        <f t="shared" si="22"/>
        <v>0</v>
      </c>
      <c r="AD27" s="488">
        <f t="shared" si="9"/>
        <v>0</v>
      </c>
      <c r="AE27" s="806">
        <f>'données TK'!AJ46</f>
        <v>0</v>
      </c>
      <c r="AF27" s="683"/>
      <c r="AG27" s="487">
        <f t="shared" si="10"/>
        <v>0</v>
      </c>
      <c r="AH27" s="483">
        <f t="shared" si="23"/>
        <v>0</v>
      </c>
      <c r="AI27" s="484">
        <f t="shared" si="11"/>
        <v>0</v>
      </c>
      <c r="AJ27" s="808">
        <f>'données TK'!AP46</f>
        <v>0</v>
      </c>
      <c r="AK27" s="683"/>
      <c r="AL27" s="482">
        <f t="shared" si="12"/>
        <v>0</v>
      </c>
      <c r="AM27" s="483">
        <f t="shared" si="24"/>
        <v>0</v>
      </c>
      <c r="AN27" s="484">
        <f t="shared" si="13"/>
        <v>0</v>
      </c>
      <c r="AO27" s="468"/>
      <c r="AP27" s="468"/>
    </row>
    <row r="28" spans="2:42" ht="14.25">
      <c r="B28" s="479" t="str">
        <f>T('données TK'!B47)</f>
        <v>Produit 20</v>
      </c>
      <c r="C28" s="480" t="str">
        <f>T('données TK'!C47)</f>
        <v/>
      </c>
      <c r="D28" s="481"/>
      <c r="E28" s="463"/>
      <c r="F28" s="804">
        <f>'données TK'!F47</f>
        <v>0</v>
      </c>
      <c r="G28" s="683"/>
      <c r="H28" s="482">
        <f t="shared" si="0"/>
        <v>0</v>
      </c>
      <c r="I28" s="483">
        <f t="shared" si="14"/>
        <v>0</v>
      </c>
      <c r="J28" s="484">
        <f t="shared" si="1"/>
        <v>0</v>
      </c>
      <c r="K28" s="804">
        <f>'données TK'!L47</f>
        <v>0</v>
      </c>
      <c r="L28" s="683"/>
      <c r="M28" s="482">
        <f t="shared" si="2"/>
        <v>0</v>
      </c>
      <c r="N28" s="485">
        <f t="shared" si="16"/>
        <v>0</v>
      </c>
      <c r="O28" s="486">
        <f t="shared" si="3"/>
        <v>0</v>
      </c>
      <c r="P28" s="805">
        <f>'données TK'!R47</f>
        <v>0</v>
      </c>
      <c r="Q28" s="683"/>
      <c r="R28" s="487">
        <f t="shared" si="4"/>
        <v>0</v>
      </c>
      <c r="S28" s="485">
        <f t="shared" si="18"/>
        <v>0</v>
      </c>
      <c r="T28" s="488">
        <f t="shared" si="5"/>
        <v>0</v>
      </c>
      <c r="U28" s="806">
        <f>'données TK'!X47</f>
        <v>0</v>
      </c>
      <c r="V28" s="683"/>
      <c r="W28" s="487">
        <f t="shared" si="6"/>
        <v>0</v>
      </c>
      <c r="X28" s="485">
        <f t="shared" si="20"/>
        <v>0</v>
      </c>
      <c r="Y28" s="486">
        <f t="shared" si="7"/>
        <v>0</v>
      </c>
      <c r="Z28" s="805">
        <f>'données TK'!AD47</f>
        <v>0</v>
      </c>
      <c r="AA28" s="683"/>
      <c r="AB28" s="487">
        <f t="shared" si="8"/>
        <v>0</v>
      </c>
      <c r="AC28" s="485">
        <f t="shared" si="22"/>
        <v>0</v>
      </c>
      <c r="AD28" s="488">
        <f t="shared" si="9"/>
        <v>0</v>
      </c>
      <c r="AE28" s="806">
        <f>'données TK'!AJ47</f>
        <v>0</v>
      </c>
      <c r="AF28" s="683"/>
      <c r="AG28" s="487">
        <f t="shared" si="10"/>
        <v>0</v>
      </c>
      <c r="AH28" s="483">
        <f t="shared" si="23"/>
        <v>0</v>
      </c>
      <c r="AI28" s="484">
        <f t="shared" si="11"/>
        <v>0</v>
      </c>
      <c r="AJ28" s="808">
        <f>'données TK'!AP47</f>
        <v>0</v>
      </c>
      <c r="AK28" s="683"/>
      <c r="AL28" s="482">
        <f t="shared" si="12"/>
        <v>0</v>
      </c>
      <c r="AM28" s="483">
        <f t="shared" si="24"/>
        <v>0</v>
      </c>
      <c r="AN28" s="484">
        <f t="shared" si="13"/>
        <v>0</v>
      </c>
      <c r="AO28" s="468"/>
      <c r="AP28" s="468"/>
    </row>
    <row r="29" spans="2:42" ht="14.25">
      <c r="B29" s="479" t="str">
        <f>T('données TK'!B48)</f>
        <v xml:space="preserve">Produit 21 - Autoconsommation </v>
      </c>
      <c r="C29" s="480" t="str">
        <f>T('données TK'!C48)</f>
        <v/>
      </c>
      <c r="D29" s="481"/>
      <c r="E29" s="464">
        <v>0</v>
      </c>
      <c r="F29" s="804">
        <f>'données TK'!F48</f>
        <v>0</v>
      </c>
      <c r="G29" s="683"/>
      <c r="H29" s="482">
        <f t="shared" si="0"/>
        <v>0</v>
      </c>
      <c r="I29" s="483">
        <f t="shared" si="14"/>
        <v>0</v>
      </c>
      <c r="J29" s="484">
        <f t="shared" si="1"/>
        <v>0</v>
      </c>
      <c r="K29" s="804">
        <f>'données TK'!L48</f>
        <v>0</v>
      </c>
      <c r="L29" s="683"/>
      <c r="M29" s="482">
        <f t="shared" si="2"/>
        <v>0</v>
      </c>
      <c r="N29" s="485">
        <f t="shared" si="16"/>
        <v>0</v>
      </c>
      <c r="O29" s="486">
        <f t="shared" si="3"/>
        <v>0</v>
      </c>
      <c r="P29" s="805">
        <f>'données TK'!R48</f>
        <v>0</v>
      </c>
      <c r="Q29" s="683"/>
      <c r="R29" s="487">
        <f t="shared" si="4"/>
        <v>0</v>
      </c>
      <c r="S29" s="485">
        <f t="shared" si="18"/>
        <v>0</v>
      </c>
      <c r="T29" s="488">
        <f t="shared" si="5"/>
        <v>0</v>
      </c>
      <c r="U29" s="806">
        <f>'données TK'!X48</f>
        <v>0</v>
      </c>
      <c r="V29" s="683"/>
      <c r="W29" s="487">
        <f t="shared" si="6"/>
        <v>0</v>
      </c>
      <c r="X29" s="485">
        <f t="shared" si="20"/>
        <v>0</v>
      </c>
      <c r="Y29" s="486">
        <f t="shared" si="7"/>
        <v>0</v>
      </c>
      <c r="Z29" s="805">
        <f>'données TK'!AD48</f>
        <v>0</v>
      </c>
      <c r="AA29" s="683"/>
      <c r="AB29" s="487">
        <f t="shared" si="8"/>
        <v>0</v>
      </c>
      <c r="AC29" s="485">
        <f t="shared" si="22"/>
        <v>0</v>
      </c>
      <c r="AD29" s="488">
        <f t="shared" si="9"/>
        <v>0</v>
      </c>
      <c r="AE29" s="806">
        <f>'données TK'!AJ48</f>
        <v>0</v>
      </c>
      <c r="AF29" s="683"/>
      <c r="AG29" s="487">
        <f t="shared" si="10"/>
        <v>0</v>
      </c>
      <c r="AH29" s="483">
        <f t="shared" si="23"/>
        <v>0</v>
      </c>
      <c r="AI29" s="484">
        <f t="shared" si="11"/>
        <v>0</v>
      </c>
      <c r="AJ29" s="808">
        <f>'données TK'!AP48</f>
        <v>0</v>
      </c>
      <c r="AK29" s="683"/>
      <c r="AL29" s="482">
        <f t="shared" si="12"/>
        <v>0</v>
      </c>
      <c r="AM29" s="483">
        <f t="shared" si="24"/>
        <v>0</v>
      </c>
      <c r="AN29" s="484">
        <f t="shared" si="13"/>
        <v>0</v>
      </c>
      <c r="AO29" s="468"/>
      <c r="AP29" s="468"/>
    </row>
    <row r="30" spans="2:42" ht="15" thickBot="1">
      <c r="B30" s="479" t="str">
        <f>T('données TK'!B49)</f>
        <v xml:space="preserve">Produit 22 - cession interne (ex: céréale transfo pain) </v>
      </c>
      <c r="C30" s="489" t="str">
        <f>T('données TK'!C49)</f>
        <v/>
      </c>
      <c r="D30" s="490"/>
      <c r="E30" s="464">
        <v>0</v>
      </c>
      <c r="F30" s="804">
        <f>'données TK'!F49</f>
        <v>0</v>
      </c>
      <c r="G30" s="684"/>
      <c r="H30" s="482">
        <f t="shared" si="0"/>
        <v>0</v>
      </c>
      <c r="I30" s="483">
        <f t="shared" si="14"/>
        <v>0</v>
      </c>
      <c r="J30" s="484">
        <f t="shared" si="1"/>
        <v>0</v>
      </c>
      <c r="K30" s="804">
        <f>'données TK'!L49</f>
        <v>0</v>
      </c>
      <c r="L30" s="684"/>
      <c r="M30" s="482">
        <f t="shared" si="2"/>
        <v>0</v>
      </c>
      <c r="N30" s="485">
        <f t="shared" si="16"/>
        <v>0</v>
      </c>
      <c r="O30" s="486">
        <f t="shared" si="3"/>
        <v>0</v>
      </c>
      <c r="P30" s="805">
        <f>'données TK'!R49</f>
        <v>0</v>
      </c>
      <c r="Q30" s="684"/>
      <c r="R30" s="487">
        <f t="shared" si="4"/>
        <v>0</v>
      </c>
      <c r="S30" s="485">
        <f t="shared" si="18"/>
        <v>0</v>
      </c>
      <c r="T30" s="488">
        <f t="shared" si="5"/>
        <v>0</v>
      </c>
      <c r="U30" s="806">
        <f>'données TK'!X49</f>
        <v>0</v>
      </c>
      <c r="V30" s="684"/>
      <c r="W30" s="487">
        <f t="shared" si="6"/>
        <v>0</v>
      </c>
      <c r="X30" s="485">
        <f t="shared" si="20"/>
        <v>0</v>
      </c>
      <c r="Y30" s="486">
        <f t="shared" si="7"/>
        <v>0</v>
      </c>
      <c r="Z30" s="805">
        <f>'données TK'!AD49</f>
        <v>0</v>
      </c>
      <c r="AA30" s="684"/>
      <c r="AB30" s="487">
        <f t="shared" si="8"/>
        <v>0</v>
      </c>
      <c r="AC30" s="485">
        <f t="shared" si="22"/>
        <v>0</v>
      </c>
      <c r="AD30" s="488">
        <f t="shared" si="9"/>
        <v>0</v>
      </c>
      <c r="AE30" s="806">
        <f>'données TK'!AJ49</f>
        <v>0</v>
      </c>
      <c r="AF30" s="684"/>
      <c r="AG30" s="487">
        <f t="shared" si="10"/>
        <v>0</v>
      </c>
      <c r="AH30" s="483">
        <f t="shared" si="23"/>
        <v>0</v>
      </c>
      <c r="AI30" s="484">
        <f t="shared" si="11"/>
        <v>0</v>
      </c>
      <c r="AJ30" s="808">
        <f>'données TK'!AP49</f>
        <v>0</v>
      </c>
      <c r="AK30" s="684"/>
      <c r="AL30" s="482">
        <f t="shared" si="12"/>
        <v>0</v>
      </c>
      <c r="AM30" s="483">
        <f t="shared" si="24"/>
        <v>0</v>
      </c>
      <c r="AN30" s="484">
        <f t="shared" si="13"/>
        <v>0</v>
      </c>
      <c r="AO30" s="468"/>
      <c r="AP30" s="468"/>
    </row>
    <row r="31" spans="2:42" ht="15.75" thickBot="1">
      <c r="B31" s="491" t="s">
        <v>29</v>
      </c>
      <c r="C31" s="492"/>
      <c r="D31" s="493"/>
      <c r="E31" s="494"/>
      <c r="F31" s="495"/>
      <c r="G31" s="496"/>
      <c r="H31" s="497">
        <f>SUM(H9:H30)</f>
        <v>4881.25</v>
      </c>
      <c r="I31" s="497">
        <f>SUM(I9:I30)</f>
        <v>88750</v>
      </c>
      <c r="J31" s="498">
        <f>SUM(J9:J30)</f>
        <v>93631.25</v>
      </c>
      <c r="K31" s="495"/>
      <c r="L31" s="496"/>
      <c r="M31" s="497">
        <f>SUM(M9:M30)</f>
        <v>4881.25</v>
      </c>
      <c r="N31" s="497">
        <f>SUM(N9:N30)</f>
        <v>88750</v>
      </c>
      <c r="O31" s="497">
        <f>SUM(O9:O30)</f>
        <v>93631.25</v>
      </c>
      <c r="P31" s="495"/>
      <c r="Q31" s="496"/>
      <c r="R31" s="497">
        <f>SUM(R9:R30)</f>
        <v>4881.25</v>
      </c>
      <c r="S31" s="497">
        <f>SUM(S9:S30)</f>
        <v>88750</v>
      </c>
      <c r="T31" s="497">
        <f>SUM(T9:T30)</f>
        <v>93631.25</v>
      </c>
      <c r="U31" s="495"/>
      <c r="V31" s="496"/>
      <c r="W31" s="497">
        <f>SUM(W9:W30)</f>
        <v>4881.25</v>
      </c>
      <c r="X31" s="499">
        <f>SUM(X9:X30)</f>
        <v>88750</v>
      </c>
      <c r="Y31" s="499">
        <f>SUM(Y9:Y30)</f>
        <v>93631.25</v>
      </c>
      <c r="Z31" s="495"/>
      <c r="AA31" s="496"/>
      <c r="AB31" s="497">
        <f>SUM(AB9:AB30)</f>
        <v>4881.25</v>
      </c>
      <c r="AC31" s="497">
        <f>SUM(AC9:AC30)</f>
        <v>88750</v>
      </c>
      <c r="AD31" s="497">
        <f>SUM(AD9:AD30)</f>
        <v>93631.25</v>
      </c>
      <c r="AE31" s="495"/>
      <c r="AF31" s="496"/>
      <c r="AG31" s="500">
        <f>SUM(AG9:AG30)</f>
        <v>0</v>
      </c>
      <c r="AH31" s="500">
        <f>SUM(AH9:AH30)</f>
        <v>0</v>
      </c>
      <c r="AI31" s="500">
        <f>SUM(AI9:AI30)</f>
        <v>0</v>
      </c>
      <c r="AJ31" s="495"/>
      <c r="AK31" s="496"/>
      <c r="AL31" s="501">
        <f>SUM(AL9:AL30)</f>
        <v>0</v>
      </c>
      <c r="AM31" s="501">
        <f>SUM(AM9:AM30)</f>
        <v>0</v>
      </c>
      <c r="AN31" s="502">
        <f>SUM(AN9:AN30)</f>
        <v>0</v>
      </c>
      <c r="AO31" s="468"/>
      <c r="AP31" s="468"/>
    </row>
    <row r="32" spans="2:42" ht="15">
      <c r="B32" s="472"/>
      <c r="C32" s="503"/>
      <c r="D32" s="433"/>
      <c r="E32" s="433"/>
      <c r="F32" s="504"/>
      <c r="G32" s="504"/>
      <c r="H32" s="505"/>
      <c r="I32" s="505"/>
      <c r="J32" s="505"/>
      <c r="K32" s="504"/>
      <c r="L32" s="504"/>
      <c r="M32" s="505"/>
      <c r="N32" s="505"/>
      <c r="O32" s="505"/>
      <c r="P32" s="504"/>
      <c r="Q32" s="504"/>
      <c r="R32" s="505"/>
      <c r="S32" s="505"/>
      <c r="T32" s="505"/>
      <c r="U32" s="504"/>
      <c r="V32" s="504"/>
      <c r="W32" s="505"/>
      <c r="X32" s="504"/>
      <c r="Y32" s="504"/>
      <c r="Z32" s="504"/>
      <c r="AA32" s="504"/>
      <c r="AB32" s="505"/>
      <c r="AC32" s="505"/>
      <c r="AD32" s="505"/>
      <c r="AE32" s="504"/>
      <c r="AF32" s="504"/>
      <c r="AG32" s="505"/>
      <c r="AH32" s="505"/>
      <c r="AI32" s="505"/>
      <c r="AJ32" s="504"/>
      <c r="AK32" s="504"/>
      <c r="AL32" s="504"/>
      <c r="AM32" s="504"/>
      <c r="AN32" s="504"/>
      <c r="AO32" s="468"/>
      <c r="AP32" s="468"/>
    </row>
    <row r="33" spans="2:42" s="507" customFormat="1" ht="36" customHeight="1" thickBot="1">
      <c r="B33" s="467" t="s">
        <v>30</v>
      </c>
      <c r="C33" s="506"/>
      <c r="D33" s="506"/>
      <c r="E33" s="506"/>
      <c r="F33" s="506"/>
      <c r="G33" s="506"/>
      <c r="H33" s="506"/>
      <c r="I33" s="506"/>
      <c r="J33" s="506"/>
      <c r="K33" s="506"/>
      <c r="L33" s="506"/>
      <c r="M33" s="506"/>
      <c r="N33" s="506"/>
      <c r="O33" s="506"/>
      <c r="P33" s="506"/>
      <c r="Q33" s="506"/>
      <c r="R33" s="506"/>
      <c r="S33" s="506"/>
      <c r="T33" s="506"/>
      <c r="U33" s="506"/>
      <c r="V33" s="506"/>
      <c r="W33" s="428"/>
      <c r="X33" s="428"/>
      <c r="Y33" s="428"/>
      <c r="Z33" s="428"/>
      <c r="AA33" s="428"/>
      <c r="AB33" s="428"/>
      <c r="AC33" s="428"/>
      <c r="AD33" s="428"/>
      <c r="AE33" s="428"/>
      <c r="AF33" s="428"/>
      <c r="AG33" s="428"/>
      <c r="AH33" s="428"/>
      <c r="AI33" s="428"/>
      <c r="AJ33" s="428"/>
      <c r="AK33" s="428"/>
      <c r="AL33" s="428"/>
      <c r="AM33" s="428"/>
      <c r="AN33" s="428"/>
      <c r="AO33" s="428"/>
      <c r="AP33" s="428"/>
    </row>
    <row r="34" spans="2:42" s="507" customFormat="1" ht="36" customHeight="1">
      <c r="B34" s="467"/>
      <c r="C34" s="506"/>
      <c r="D34" s="506"/>
      <c r="E34" s="905" t="s">
        <v>24</v>
      </c>
      <c r="F34" s="729"/>
      <c r="G34" s="731">
        <f>IF('données TK'!$F$4="","",'données TK'!$F$5-1)</f>
        <v>44595.5</v>
      </c>
      <c r="H34" s="733">
        <f>IF($D$4="","",$D$4)</f>
        <v>2028</v>
      </c>
      <c r="I34" s="719"/>
      <c r="J34" s="720"/>
      <c r="K34" s="710"/>
      <c r="L34" s="731">
        <f>IF('données TK'!$F$4="","",'données TK'!$F$5-1)</f>
        <v>44595.5</v>
      </c>
      <c r="M34" s="733">
        <f>IF($D$4="","",H34+1)</f>
        <v>2029</v>
      </c>
      <c r="N34" s="719"/>
      <c r="O34" s="720"/>
      <c r="P34" s="709"/>
      <c r="Q34" s="731">
        <f>IF('données TK'!$F$4="","",'données TK'!$F$5-1)</f>
        <v>44595.5</v>
      </c>
      <c r="R34" s="733">
        <f>IF($D$4="","",M34+1)</f>
        <v>2030</v>
      </c>
      <c r="S34" s="719"/>
      <c r="T34" s="720"/>
      <c r="U34" s="710"/>
      <c r="V34" s="731">
        <f>IF('données TK'!$F$4="","",'données TK'!$F$5-1)</f>
        <v>44595.5</v>
      </c>
      <c r="W34" s="733">
        <f>IF($D$4="","",R34+1)</f>
        <v>2031</v>
      </c>
      <c r="X34" s="719"/>
      <c r="Y34" s="720"/>
      <c r="Z34" s="709"/>
      <c r="AA34" s="731">
        <f>IF('données TK'!$F$4="","",'données TK'!$F$5-1)</f>
        <v>44595.5</v>
      </c>
      <c r="AB34" s="733">
        <f>IF($D$4="","",W34+1)</f>
        <v>2032</v>
      </c>
      <c r="AC34" s="719"/>
      <c r="AD34" s="720"/>
      <c r="AE34" s="709"/>
      <c r="AF34" s="731">
        <f>IF('données TK'!$F$4="","",'données TK'!$F$5-1)</f>
        <v>44595.5</v>
      </c>
      <c r="AG34" s="733">
        <f>IF($D$4="","",AB34+1)</f>
        <v>2033</v>
      </c>
      <c r="AH34" s="719"/>
      <c r="AI34" s="720"/>
      <c r="AJ34" s="709"/>
      <c r="AK34" s="731">
        <f>IF('données TK'!$F$4="","",'données TK'!$F$5-1)</f>
        <v>44595.5</v>
      </c>
      <c r="AL34" s="733">
        <f>IF($D$4="","",AG34+1)</f>
        <v>2034</v>
      </c>
      <c r="AM34" s="719"/>
      <c r="AN34" s="720"/>
      <c r="AO34" s="428"/>
      <c r="AP34" s="428"/>
    </row>
    <row r="35" spans="2:42" ht="26.45" customHeight="1" thickBot="1">
      <c r="B35" s="468"/>
      <c r="C35" s="506"/>
      <c r="D35" s="506"/>
      <c r="E35" s="906"/>
      <c r="F35" s="730"/>
      <c r="G35" s="732">
        <f>IF('données TK'!$F$4="","",'données TK'!$J$6-1)</f>
        <v>44565</v>
      </c>
      <c r="H35" s="734">
        <f>IF(OR($D$4="",'données TK'!$E$5&lt;&gt;1),H34+1,'données TK'!$F$4)</f>
        <v>2029</v>
      </c>
      <c r="I35" s="721"/>
      <c r="J35" s="722"/>
      <c r="K35" s="714"/>
      <c r="L35" s="732">
        <f>IF('données TK'!$F$4="","",'données TK'!$J$6-1)</f>
        <v>44565</v>
      </c>
      <c r="M35" s="734">
        <f>IF(OR($D$4="",'données TK'!$E$5&lt;&gt;1),M34+1,'données TK'!$F$4+1)</f>
        <v>2030</v>
      </c>
      <c r="N35" s="721"/>
      <c r="O35" s="722"/>
      <c r="P35" s="713"/>
      <c r="Q35" s="732">
        <f>IF('données TK'!$F$4="","",'données TK'!$J$6-1)</f>
        <v>44565</v>
      </c>
      <c r="R35" s="734">
        <f>IF(OR($D$4="",'données TK'!$E$5&lt;&gt;1),R34+1,'données TK'!$F$4+2)</f>
        <v>2031</v>
      </c>
      <c r="S35" s="721"/>
      <c r="T35" s="722"/>
      <c r="U35" s="714"/>
      <c r="V35" s="732">
        <f>IF('données TK'!$F$4="","",'données TK'!$J$6-1)</f>
        <v>44565</v>
      </c>
      <c r="W35" s="734">
        <f>IF(OR($D$4="",'données TK'!$E$5&lt;&gt;1),W34+1,'données TK'!$F$4+3)</f>
        <v>2032</v>
      </c>
      <c r="X35" s="721"/>
      <c r="Y35" s="722"/>
      <c r="Z35" s="713"/>
      <c r="AA35" s="732">
        <f>IF('données TK'!$F$4="","",'données TK'!$J$6-1)</f>
        <v>44565</v>
      </c>
      <c r="AB35" s="734">
        <f>IF(OR($D$4="",'données TK'!$E$5&lt;&gt;1),AB34+1,'données TK'!$F$4+4)</f>
        <v>2033</v>
      </c>
      <c r="AC35" s="721"/>
      <c r="AD35" s="722"/>
      <c r="AE35" s="713"/>
      <c r="AF35" s="732">
        <f>IF('données TK'!$F$4="","",'données TK'!$J$6-1)</f>
        <v>44565</v>
      </c>
      <c r="AG35" s="734">
        <f>IF(OR($D$4="",'données TK'!$E$5&lt;&gt;1),AG34+1,'données TK'!$F$4+5)</f>
        <v>2034</v>
      </c>
      <c r="AH35" s="721"/>
      <c r="AI35" s="722"/>
      <c r="AJ35" s="713"/>
      <c r="AK35" s="732">
        <f>IF('données TK'!$F$4="","",'données TK'!$J$6-1)</f>
        <v>44565</v>
      </c>
      <c r="AL35" s="734">
        <f>IF(OR($D$4="",'données TK'!$E$5&lt;&gt;1),AL34+1,'données TK'!$F$4+6)</f>
        <v>2035</v>
      </c>
      <c r="AM35" s="721"/>
      <c r="AN35" s="722"/>
      <c r="AO35" s="433"/>
      <c r="AP35" s="468"/>
    </row>
    <row r="36" spans="2:42" ht="14.25">
      <c r="B36" s="508"/>
      <c r="C36" s="509"/>
      <c r="D36" s="509"/>
      <c r="E36" s="510"/>
      <c r="F36" s="511"/>
      <c r="G36" s="511"/>
      <c r="H36" s="512" t="s">
        <v>324</v>
      </c>
      <c r="I36" s="513" t="s">
        <v>26</v>
      </c>
      <c r="J36" s="514" t="s">
        <v>28</v>
      </c>
      <c r="K36" s="515"/>
      <c r="L36" s="516"/>
      <c r="M36" s="512" t="s">
        <v>324</v>
      </c>
      <c r="N36" s="513" t="s">
        <v>26</v>
      </c>
      <c r="O36" s="514" t="s">
        <v>28</v>
      </c>
      <c r="P36" s="515"/>
      <c r="Q36" s="516"/>
      <c r="R36" s="512" t="s">
        <v>324</v>
      </c>
      <c r="S36" s="513" t="s">
        <v>26</v>
      </c>
      <c r="T36" s="514" t="s">
        <v>28</v>
      </c>
      <c r="U36" s="515"/>
      <c r="V36" s="516"/>
      <c r="W36" s="512" t="s">
        <v>324</v>
      </c>
      <c r="X36" s="513" t="s">
        <v>26</v>
      </c>
      <c r="Y36" s="514" t="s">
        <v>28</v>
      </c>
      <c r="Z36" s="515"/>
      <c r="AA36" s="516"/>
      <c r="AB36" s="517" t="s">
        <v>31</v>
      </c>
      <c r="AC36" s="513" t="s">
        <v>26</v>
      </c>
      <c r="AD36" s="514" t="s">
        <v>28</v>
      </c>
      <c r="AE36" s="515"/>
      <c r="AF36" s="516"/>
      <c r="AG36" s="517" t="s">
        <v>31</v>
      </c>
      <c r="AH36" s="513" t="s">
        <v>26</v>
      </c>
      <c r="AI36" s="514" t="s">
        <v>28</v>
      </c>
      <c r="AJ36" s="515"/>
      <c r="AK36" s="516"/>
      <c r="AL36" s="512" t="s">
        <v>324</v>
      </c>
      <c r="AM36" s="513" t="s">
        <v>26</v>
      </c>
      <c r="AN36" s="514" t="s">
        <v>28</v>
      </c>
      <c r="AO36" s="433"/>
      <c r="AP36" s="468"/>
    </row>
    <row r="37" spans="2:42" ht="14.25">
      <c r="B37" s="893" t="s">
        <v>35</v>
      </c>
      <c r="C37" s="893"/>
      <c r="D37" s="893"/>
      <c r="E37" s="518">
        <v>0</v>
      </c>
      <c r="F37" s="519"/>
      <c r="G37" s="520"/>
      <c r="H37" s="318"/>
      <c r="I37" s="521">
        <f>J37-H37</f>
        <v>0</v>
      </c>
      <c r="J37" s="522">
        <f>H37+(H37*E37)</f>
        <v>0</v>
      </c>
      <c r="K37" s="523"/>
      <c r="L37" s="524"/>
      <c r="M37" s="318"/>
      <c r="N37" s="521">
        <f t="shared" ref="N37:N74" si="25">O37-M37</f>
        <v>0</v>
      </c>
      <c r="O37" s="522">
        <f t="shared" ref="O37:O66" si="26">M37+(M37*E37)</f>
        <v>0</v>
      </c>
      <c r="P37" s="523"/>
      <c r="Q37" s="524"/>
      <c r="R37" s="318"/>
      <c r="S37" s="521">
        <f t="shared" ref="S37:S74" si="27">T37-R37</f>
        <v>0</v>
      </c>
      <c r="T37" s="522">
        <f t="shared" ref="T37:T66" si="28">R37+(R37*E37)</f>
        <v>0</v>
      </c>
      <c r="U37" s="523"/>
      <c r="V37" s="524"/>
      <c r="W37" s="318"/>
      <c r="X37" s="521">
        <f t="shared" ref="X37:X74" si="29">Y37-W37</f>
        <v>0</v>
      </c>
      <c r="Y37" s="522">
        <f t="shared" ref="Y37:Y66" si="30">W37+(W37*E37)</f>
        <v>0</v>
      </c>
      <c r="Z37" s="523"/>
      <c r="AA37" s="524"/>
      <c r="AB37" s="318"/>
      <c r="AC37" s="521">
        <f t="shared" ref="AC37:AC74" si="31">AD37-AB37</f>
        <v>0</v>
      </c>
      <c r="AD37" s="522">
        <f t="shared" ref="AD37:AD66" si="32">AB37+(AB37*E37)</f>
        <v>0</v>
      </c>
      <c r="AE37" s="523"/>
      <c r="AF37" s="524"/>
      <c r="AG37" s="318"/>
      <c r="AH37" s="521">
        <f t="shared" ref="AH37:AH74" si="33">AI37-AG37</f>
        <v>0</v>
      </c>
      <c r="AI37" s="522">
        <f t="shared" ref="AI37:AI66" si="34">AG37+(AG37*E37)</f>
        <v>0</v>
      </c>
      <c r="AJ37" s="523"/>
      <c r="AK37" s="524"/>
      <c r="AL37" s="318"/>
      <c r="AM37" s="521">
        <f t="shared" ref="AM37:AM74" si="35">AN37-AL37</f>
        <v>0</v>
      </c>
      <c r="AN37" s="522">
        <f t="shared" ref="AN37:AN66" si="36">AL37+(AL37*E37)</f>
        <v>0</v>
      </c>
      <c r="AO37" s="433"/>
      <c r="AP37" s="468"/>
    </row>
    <row r="38" spans="2:42" ht="14.25">
      <c r="B38" s="893" t="s">
        <v>35</v>
      </c>
      <c r="C38" s="893"/>
      <c r="D38" s="893"/>
      <c r="E38" s="518">
        <v>0</v>
      </c>
      <c r="F38" s="525"/>
      <c r="G38" s="526"/>
      <c r="H38" s="318"/>
      <c r="I38" s="521">
        <f t="shared" ref="I38:I74" si="37">J38-H38</f>
        <v>0</v>
      </c>
      <c r="J38" s="522">
        <f t="shared" ref="J38:J74" si="38">H38+(H38*E38)</f>
        <v>0</v>
      </c>
      <c r="K38" s="527"/>
      <c r="L38" s="524"/>
      <c r="M38" s="318"/>
      <c r="N38" s="521">
        <f t="shared" si="25"/>
        <v>0</v>
      </c>
      <c r="O38" s="522">
        <f t="shared" si="26"/>
        <v>0</v>
      </c>
      <c r="P38" s="527"/>
      <c r="Q38" s="524"/>
      <c r="R38" s="318"/>
      <c r="S38" s="521">
        <f t="shared" si="27"/>
        <v>0</v>
      </c>
      <c r="T38" s="522">
        <f t="shared" si="28"/>
        <v>0</v>
      </c>
      <c r="U38" s="527"/>
      <c r="V38" s="524"/>
      <c r="W38" s="318"/>
      <c r="X38" s="521">
        <f t="shared" si="29"/>
        <v>0</v>
      </c>
      <c r="Y38" s="522">
        <f t="shared" si="30"/>
        <v>0</v>
      </c>
      <c r="Z38" s="527"/>
      <c r="AA38" s="524"/>
      <c r="AB38" s="318"/>
      <c r="AC38" s="521">
        <f t="shared" si="31"/>
        <v>0</v>
      </c>
      <c r="AD38" s="522">
        <f t="shared" si="32"/>
        <v>0</v>
      </c>
      <c r="AE38" s="527"/>
      <c r="AF38" s="524"/>
      <c r="AG38" s="318"/>
      <c r="AH38" s="521">
        <f t="shared" si="33"/>
        <v>0</v>
      </c>
      <c r="AI38" s="522">
        <f t="shared" si="34"/>
        <v>0</v>
      </c>
      <c r="AJ38" s="527"/>
      <c r="AK38" s="524"/>
      <c r="AL38" s="318"/>
      <c r="AM38" s="521">
        <f t="shared" si="35"/>
        <v>0</v>
      </c>
      <c r="AN38" s="522">
        <f t="shared" si="36"/>
        <v>0</v>
      </c>
      <c r="AO38" s="433"/>
      <c r="AP38" s="468"/>
    </row>
    <row r="39" spans="2:42" ht="14.25">
      <c r="B39" s="892" t="s">
        <v>32</v>
      </c>
      <c r="C39" s="892"/>
      <c r="D39" s="892"/>
      <c r="E39" s="316"/>
      <c r="F39" s="525"/>
      <c r="G39" s="526"/>
      <c r="H39" s="318"/>
      <c r="I39" s="521">
        <f t="shared" si="37"/>
        <v>0</v>
      </c>
      <c r="J39" s="522">
        <f t="shared" si="38"/>
        <v>0</v>
      </c>
      <c r="K39" s="527"/>
      <c r="L39" s="524"/>
      <c r="M39" s="318"/>
      <c r="N39" s="521">
        <f t="shared" si="25"/>
        <v>0</v>
      </c>
      <c r="O39" s="522">
        <f t="shared" si="26"/>
        <v>0</v>
      </c>
      <c r="P39" s="527"/>
      <c r="Q39" s="524"/>
      <c r="R39" s="318"/>
      <c r="S39" s="521">
        <f t="shared" si="27"/>
        <v>0</v>
      </c>
      <c r="T39" s="522">
        <f t="shared" si="28"/>
        <v>0</v>
      </c>
      <c r="U39" s="527"/>
      <c r="V39" s="524"/>
      <c r="W39" s="318"/>
      <c r="X39" s="521">
        <f t="shared" si="29"/>
        <v>0</v>
      </c>
      <c r="Y39" s="522">
        <f t="shared" si="30"/>
        <v>0</v>
      </c>
      <c r="Z39" s="527"/>
      <c r="AA39" s="524"/>
      <c r="AB39" s="318"/>
      <c r="AC39" s="521">
        <f t="shared" si="31"/>
        <v>0</v>
      </c>
      <c r="AD39" s="522">
        <f t="shared" si="32"/>
        <v>0</v>
      </c>
      <c r="AE39" s="527"/>
      <c r="AF39" s="524"/>
      <c r="AG39" s="318"/>
      <c r="AH39" s="521">
        <f t="shared" si="33"/>
        <v>0</v>
      </c>
      <c r="AI39" s="522">
        <f t="shared" si="34"/>
        <v>0</v>
      </c>
      <c r="AJ39" s="527"/>
      <c r="AK39" s="524"/>
      <c r="AL39" s="318"/>
      <c r="AM39" s="521">
        <f t="shared" si="35"/>
        <v>0</v>
      </c>
      <c r="AN39" s="522">
        <f t="shared" si="36"/>
        <v>0</v>
      </c>
      <c r="AO39" s="433"/>
      <c r="AP39" s="468"/>
    </row>
    <row r="40" spans="2:42" ht="14.25">
      <c r="B40" s="892" t="s">
        <v>33</v>
      </c>
      <c r="C40" s="892"/>
      <c r="D40" s="892"/>
      <c r="E40" s="316"/>
      <c r="F40" s="525"/>
      <c r="G40" s="526"/>
      <c r="H40" s="318"/>
      <c r="I40" s="521">
        <f t="shared" si="37"/>
        <v>0</v>
      </c>
      <c r="J40" s="522">
        <f t="shared" si="38"/>
        <v>0</v>
      </c>
      <c r="K40" s="527"/>
      <c r="L40" s="524"/>
      <c r="M40" s="318"/>
      <c r="N40" s="521">
        <f t="shared" si="25"/>
        <v>0</v>
      </c>
      <c r="O40" s="522">
        <f t="shared" si="26"/>
        <v>0</v>
      </c>
      <c r="P40" s="527"/>
      <c r="Q40" s="524"/>
      <c r="R40" s="318"/>
      <c r="S40" s="521">
        <f t="shared" si="27"/>
        <v>0</v>
      </c>
      <c r="T40" s="522">
        <f t="shared" si="28"/>
        <v>0</v>
      </c>
      <c r="U40" s="527"/>
      <c r="V40" s="524"/>
      <c r="W40" s="318"/>
      <c r="X40" s="521">
        <f t="shared" si="29"/>
        <v>0</v>
      </c>
      <c r="Y40" s="522">
        <f t="shared" si="30"/>
        <v>0</v>
      </c>
      <c r="Z40" s="527"/>
      <c r="AA40" s="524"/>
      <c r="AB40" s="318"/>
      <c r="AC40" s="521">
        <f t="shared" si="31"/>
        <v>0</v>
      </c>
      <c r="AD40" s="522">
        <f t="shared" si="32"/>
        <v>0</v>
      </c>
      <c r="AE40" s="527"/>
      <c r="AF40" s="524"/>
      <c r="AG40" s="318"/>
      <c r="AH40" s="521">
        <f t="shared" si="33"/>
        <v>0</v>
      </c>
      <c r="AI40" s="522">
        <f t="shared" si="34"/>
        <v>0</v>
      </c>
      <c r="AJ40" s="527"/>
      <c r="AK40" s="524"/>
      <c r="AL40" s="318"/>
      <c r="AM40" s="521">
        <f t="shared" si="35"/>
        <v>0</v>
      </c>
      <c r="AN40" s="522">
        <f t="shared" si="36"/>
        <v>0</v>
      </c>
      <c r="AO40" s="433"/>
      <c r="AP40" s="468"/>
    </row>
    <row r="41" spans="2:42" ht="14.25">
      <c r="B41" s="892" t="s">
        <v>34</v>
      </c>
      <c r="C41" s="892"/>
      <c r="D41" s="892"/>
      <c r="E41" s="316"/>
      <c r="F41" s="525"/>
      <c r="G41" s="526"/>
      <c r="H41" s="318"/>
      <c r="I41" s="521">
        <f t="shared" si="37"/>
        <v>0</v>
      </c>
      <c r="J41" s="522">
        <f t="shared" si="38"/>
        <v>0</v>
      </c>
      <c r="K41" s="527"/>
      <c r="L41" s="524"/>
      <c r="M41" s="318"/>
      <c r="N41" s="521">
        <f t="shared" si="25"/>
        <v>0</v>
      </c>
      <c r="O41" s="522">
        <f t="shared" si="26"/>
        <v>0</v>
      </c>
      <c r="P41" s="527"/>
      <c r="Q41" s="524"/>
      <c r="R41" s="318"/>
      <c r="S41" s="521">
        <f t="shared" si="27"/>
        <v>0</v>
      </c>
      <c r="T41" s="522">
        <f t="shared" si="28"/>
        <v>0</v>
      </c>
      <c r="U41" s="527"/>
      <c r="V41" s="524"/>
      <c r="W41" s="318"/>
      <c r="X41" s="521">
        <f t="shared" si="29"/>
        <v>0</v>
      </c>
      <c r="Y41" s="522">
        <f t="shared" si="30"/>
        <v>0</v>
      </c>
      <c r="Z41" s="527"/>
      <c r="AA41" s="524"/>
      <c r="AB41" s="318"/>
      <c r="AC41" s="521">
        <f t="shared" si="31"/>
        <v>0</v>
      </c>
      <c r="AD41" s="522">
        <f t="shared" si="32"/>
        <v>0</v>
      </c>
      <c r="AE41" s="527"/>
      <c r="AF41" s="524"/>
      <c r="AG41" s="318"/>
      <c r="AH41" s="521">
        <f t="shared" si="33"/>
        <v>0</v>
      </c>
      <c r="AI41" s="522">
        <f t="shared" si="34"/>
        <v>0</v>
      </c>
      <c r="AJ41" s="527"/>
      <c r="AK41" s="524"/>
      <c r="AL41" s="318"/>
      <c r="AM41" s="521">
        <f t="shared" si="35"/>
        <v>0</v>
      </c>
      <c r="AN41" s="522">
        <f t="shared" si="36"/>
        <v>0</v>
      </c>
      <c r="AO41" s="433"/>
      <c r="AP41" s="468"/>
    </row>
    <row r="42" spans="2:42" ht="14.25">
      <c r="B42" s="884" t="s">
        <v>36</v>
      </c>
      <c r="C42" s="884"/>
      <c r="D42" s="884"/>
      <c r="E42" s="316"/>
      <c r="F42" s="525"/>
      <c r="G42" s="526"/>
      <c r="H42" s="318"/>
      <c r="I42" s="521">
        <f t="shared" si="37"/>
        <v>0</v>
      </c>
      <c r="J42" s="522">
        <f t="shared" si="38"/>
        <v>0</v>
      </c>
      <c r="K42" s="527"/>
      <c r="L42" s="524"/>
      <c r="M42" s="318"/>
      <c r="N42" s="521">
        <f t="shared" si="25"/>
        <v>0</v>
      </c>
      <c r="O42" s="522">
        <f t="shared" si="26"/>
        <v>0</v>
      </c>
      <c r="P42" s="527"/>
      <c r="Q42" s="524"/>
      <c r="R42" s="318"/>
      <c r="S42" s="521">
        <f t="shared" si="27"/>
        <v>0</v>
      </c>
      <c r="T42" s="522">
        <f t="shared" si="28"/>
        <v>0</v>
      </c>
      <c r="U42" s="527"/>
      <c r="V42" s="524"/>
      <c r="W42" s="318"/>
      <c r="X42" s="521">
        <f t="shared" si="29"/>
        <v>0</v>
      </c>
      <c r="Y42" s="522">
        <f t="shared" si="30"/>
        <v>0</v>
      </c>
      <c r="Z42" s="527"/>
      <c r="AA42" s="524"/>
      <c r="AB42" s="318"/>
      <c r="AC42" s="521">
        <f t="shared" si="31"/>
        <v>0</v>
      </c>
      <c r="AD42" s="522">
        <f t="shared" si="32"/>
        <v>0</v>
      </c>
      <c r="AE42" s="527"/>
      <c r="AF42" s="524"/>
      <c r="AG42" s="318"/>
      <c r="AH42" s="521">
        <f t="shared" si="33"/>
        <v>0</v>
      </c>
      <c r="AI42" s="522">
        <f t="shared" si="34"/>
        <v>0</v>
      </c>
      <c r="AJ42" s="527"/>
      <c r="AK42" s="524"/>
      <c r="AL42" s="318"/>
      <c r="AM42" s="521">
        <f t="shared" si="35"/>
        <v>0</v>
      </c>
      <c r="AN42" s="522">
        <f t="shared" si="36"/>
        <v>0</v>
      </c>
      <c r="AO42" s="433"/>
      <c r="AP42" s="468"/>
    </row>
    <row r="43" spans="2:42" ht="14.25">
      <c r="B43" s="884" t="s">
        <v>37</v>
      </c>
      <c r="C43" s="884"/>
      <c r="D43" s="884"/>
      <c r="E43" s="316"/>
      <c r="F43" s="525"/>
      <c r="G43" s="526"/>
      <c r="H43" s="318"/>
      <c r="I43" s="521">
        <f t="shared" si="37"/>
        <v>0</v>
      </c>
      <c r="J43" s="522">
        <f t="shared" si="38"/>
        <v>0</v>
      </c>
      <c r="K43" s="527"/>
      <c r="L43" s="524"/>
      <c r="M43" s="318"/>
      <c r="N43" s="521">
        <f t="shared" si="25"/>
        <v>0</v>
      </c>
      <c r="O43" s="522">
        <f t="shared" si="26"/>
        <v>0</v>
      </c>
      <c r="P43" s="527"/>
      <c r="Q43" s="524"/>
      <c r="R43" s="318"/>
      <c r="S43" s="521">
        <f t="shared" si="27"/>
        <v>0</v>
      </c>
      <c r="T43" s="522">
        <f t="shared" si="28"/>
        <v>0</v>
      </c>
      <c r="U43" s="527"/>
      <c r="V43" s="524"/>
      <c r="W43" s="318"/>
      <c r="X43" s="521">
        <f t="shared" si="29"/>
        <v>0</v>
      </c>
      <c r="Y43" s="522">
        <f t="shared" si="30"/>
        <v>0</v>
      </c>
      <c r="Z43" s="527"/>
      <c r="AA43" s="524"/>
      <c r="AB43" s="318"/>
      <c r="AC43" s="521">
        <f t="shared" si="31"/>
        <v>0</v>
      </c>
      <c r="AD43" s="522">
        <f t="shared" si="32"/>
        <v>0</v>
      </c>
      <c r="AE43" s="527"/>
      <c r="AF43" s="524"/>
      <c r="AG43" s="318"/>
      <c r="AH43" s="521">
        <f t="shared" si="33"/>
        <v>0</v>
      </c>
      <c r="AI43" s="522">
        <f t="shared" si="34"/>
        <v>0</v>
      </c>
      <c r="AJ43" s="527"/>
      <c r="AK43" s="524"/>
      <c r="AL43" s="318"/>
      <c r="AM43" s="521">
        <f t="shared" si="35"/>
        <v>0</v>
      </c>
      <c r="AN43" s="522">
        <f t="shared" si="36"/>
        <v>0</v>
      </c>
      <c r="AO43" s="433"/>
      <c r="AP43" s="468"/>
    </row>
    <row r="44" spans="2:42" ht="14.25">
      <c r="B44" s="884" t="s">
        <v>38</v>
      </c>
      <c r="C44" s="884"/>
      <c r="D44" s="884"/>
      <c r="E44" s="316"/>
      <c r="F44" s="525"/>
      <c r="G44" s="526"/>
      <c r="H44" s="318"/>
      <c r="I44" s="521">
        <f t="shared" si="37"/>
        <v>0</v>
      </c>
      <c r="J44" s="522">
        <f t="shared" si="38"/>
        <v>0</v>
      </c>
      <c r="K44" s="527"/>
      <c r="L44" s="524"/>
      <c r="M44" s="318"/>
      <c r="N44" s="521">
        <f t="shared" si="25"/>
        <v>0</v>
      </c>
      <c r="O44" s="522">
        <f t="shared" si="26"/>
        <v>0</v>
      </c>
      <c r="P44" s="527"/>
      <c r="Q44" s="524"/>
      <c r="R44" s="318"/>
      <c r="S44" s="521">
        <f t="shared" si="27"/>
        <v>0</v>
      </c>
      <c r="T44" s="522">
        <f t="shared" si="28"/>
        <v>0</v>
      </c>
      <c r="U44" s="527"/>
      <c r="V44" s="524"/>
      <c r="W44" s="318"/>
      <c r="X44" s="521">
        <f t="shared" si="29"/>
        <v>0</v>
      </c>
      <c r="Y44" s="522">
        <f t="shared" si="30"/>
        <v>0</v>
      </c>
      <c r="Z44" s="527"/>
      <c r="AA44" s="524"/>
      <c r="AB44" s="318"/>
      <c r="AC44" s="521">
        <f t="shared" si="31"/>
        <v>0</v>
      </c>
      <c r="AD44" s="522">
        <f t="shared" si="32"/>
        <v>0</v>
      </c>
      <c r="AE44" s="527"/>
      <c r="AF44" s="524"/>
      <c r="AG44" s="318"/>
      <c r="AH44" s="521">
        <f t="shared" si="33"/>
        <v>0</v>
      </c>
      <c r="AI44" s="522">
        <f t="shared" si="34"/>
        <v>0</v>
      </c>
      <c r="AJ44" s="527"/>
      <c r="AK44" s="524"/>
      <c r="AL44" s="318"/>
      <c r="AM44" s="521">
        <f t="shared" si="35"/>
        <v>0</v>
      </c>
      <c r="AN44" s="522">
        <f t="shared" si="36"/>
        <v>0</v>
      </c>
      <c r="AO44" s="433"/>
      <c r="AP44" s="468"/>
    </row>
    <row r="45" spans="2:42" ht="14.25">
      <c r="B45" s="884" t="s">
        <v>39</v>
      </c>
      <c r="C45" s="884"/>
      <c r="D45" s="884"/>
      <c r="E45" s="316"/>
      <c r="F45" s="525"/>
      <c r="G45" s="526"/>
      <c r="H45" s="318"/>
      <c r="I45" s="521">
        <f t="shared" si="37"/>
        <v>0</v>
      </c>
      <c r="J45" s="522">
        <f t="shared" si="38"/>
        <v>0</v>
      </c>
      <c r="K45" s="527"/>
      <c r="L45" s="524"/>
      <c r="M45" s="318"/>
      <c r="N45" s="521">
        <f t="shared" si="25"/>
        <v>0</v>
      </c>
      <c r="O45" s="522">
        <f t="shared" si="26"/>
        <v>0</v>
      </c>
      <c r="P45" s="527"/>
      <c r="Q45" s="524"/>
      <c r="R45" s="318"/>
      <c r="S45" s="521">
        <f t="shared" si="27"/>
        <v>0</v>
      </c>
      <c r="T45" s="522">
        <f t="shared" si="28"/>
        <v>0</v>
      </c>
      <c r="U45" s="527"/>
      <c r="V45" s="524"/>
      <c r="W45" s="318"/>
      <c r="X45" s="521">
        <f t="shared" si="29"/>
        <v>0</v>
      </c>
      <c r="Y45" s="522">
        <f t="shared" si="30"/>
        <v>0</v>
      </c>
      <c r="Z45" s="527"/>
      <c r="AA45" s="524"/>
      <c r="AB45" s="318"/>
      <c r="AC45" s="521">
        <f t="shared" si="31"/>
        <v>0</v>
      </c>
      <c r="AD45" s="522">
        <f t="shared" si="32"/>
        <v>0</v>
      </c>
      <c r="AE45" s="527"/>
      <c r="AF45" s="524"/>
      <c r="AG45" s="318"/>
      <c r="AH45" s="521">
        <f t="shared" si="33"/>
        <v>0</v>
      </c>
      <c r="AI45" s="522">
        <f t="shared" si="34"/>
        <v>0</v>
      </c>
      <c r="AJ45" s="527"/>
      <c r="AK45" s="524"/>
      <c r="AL45" s="318"/>
      <c r="AM45" s="521">
        <f t="shared" si="35"/>
        <v>0</v>
      </c>
      <c r="AN45" s="522">
        <f t="shared" si="36"/>
        <v>0</v>
      </c>
      <c r="AO45" s="433"/>
      <c r="AP45" s="468"/>
    </row>
    <row r="46" spans="2:42" ht="14.25">
      <c r="B46" s="884" t="s">
        <v>40</v>
      </c>
      <c r="C46" s="884"/>
      <c r="D46" s="884"/>
      <c r="E46" s="316"/>
      <c r="F46" s="525"/>
      <c r="G46" s="526"/>
      <c r="H46" s="318"/>
      <c r="I46" s="521">
        <f t="shared" si="37"/>
        <v>0</v>
      </c>
      <c r="J46" s="522">
        <f t="shared" si="38"/>
        <v>0</v>
      </c>
      <c r="K46" s="527"/>
      <c r="L46" s="524"/>
      <c r="M46" s="318"/>
      <c r="N46" s="521">
        <f t="shared" si="25"/>
        <v>0</v>
      </c>
      <c r="O46" s="522">
        <f t="shared" si="26"/>
        <v>0</v>
      </c>
      <c r="P46" s="527"/>
      <c r="Q46" s="524"/>
      <c r="R46" s="318"/>
      <c r="S46" s="521">
        <f t="shared" si="27"/>
        <v>0</v>
      </c>
      <c r="T46" s="522">
        <f t="shared" si="28"/>
        <v>0</v>
      </c>
      <c r="U46" s="527"/>
      <c r="V46" s="524"/>
      <c r="W46" s="318"/>
      <c r="X46" s="521">
        <f t="shared" si="29"/>
        <v>0</v>
      </c>
      <c r="Y46" s="522">
        <f t="shared" si="30"/>
        <v>0</v>
      </c>
      <c r="Z46" s="527"/>
      <c r="AA46" s="524"/>
      <c r="AB46" s="318"/>
      <c r="AC46" s="521">
        <f t="shared" si="31"/>
        <v>0</v>
      </c>
      <c r="AD46" s="522">
        <f t="shared" si="32"/>
        <v>0</v>
      </c>
      <c r="AE46" s="527"/>
      <c r="AF46" s="524"/>
      <c r="AG46" s="318"/>
      <c r="AH46" s="521">
        <f t="shared" si="33"/>
        <v>0</v>
      </c>
      <c r="AI46" s="522">
        <f t="shared" si="34"/>
        <v>0</v>
      </c>
      <c r="AJ46" s="527"/>
      <c r="AK46" s="524"/>
      <c r="AL46" s="318"/>
      <c r="AM46" s="521">
        <f t="shared" si="35"/>
        <v>0</v>
      </c>
      <c r="AN46" s="522">
        <f t="shared" si="36"/>
        <v>0</v>
      </c>
      <c r="AO46" s="433"/>
      <c r="AP46" s="468"/>
    </row>
    <row r="47" spans="2:42" ht="14.25">
      <c r="B47" s="884" t="s">
        <v>41</v>
      </c>
      <c r="C47" s="884"/>
      <c r="D47" s="884"/>
      <c r="E47" s="316"/>
      <c r="F47" s="525"/>
      <c r="G47" s="526"/>
      <c r="H47" s="318"/>
      <c r="I47" s="521">
        <f t="shared" si="37"/>
        <v>0</v>
      </c>
      <c r="J47" s="522">
        <f t="shared" si="38"/>
        <v>0</v>
      </c>
      <c r="K47" s="527"/>
      <c r="L47" s="524"/>
      <c r="M47" s="318"/>
      <c r="N47" s="521">
        <f t="shared" si="25"/>
        <v>0</v>
      </c>
      <c r="O47" s="522">
        <f t="shared" si="26"/>
        <v>0</v>
      </c>
      <c r="P47" s="527"/>
      <c r="Q47" s="524"/>
      <c r="R47" s="318"/>
      <c r="S47" s="521">
        <f t="shared" si="27"/>
        <v>0</v>
      </c>
      <c r="T47" s="522">
        <f t="shared" si="28"/>
        <v>0</v>
      </c>
      <c r="U47" s="527"/>
      <c r="V47" s="524"/>
      <c r="W47" s="318"/>
      <c r="X47" s="521">
        <f t="shared" si="29"/>
        <v>0</v>
      </c>
      <c r="Y47" s="522">
        <f t="shared" si="30"/>
        <v>0</v>
      </c>
      <c r="Z47" s="527"/>
      <c r="AA47" s="524"/>
      <c r="AB47" s="318"/>
      <c r="AC47" s="521">
        <f t="shared" si="31"/>
        <v>0</v>
      </c>
      <c r="AD47" s="522">
        <f t="shared" si="32"/>
        <v>0</v>
      </c>
      <c r="AE47" s="527"/>
      <c r="AF47" s="524"/>
      <c r="AG47" s="318"/>
      <c r="AH47" s="521">
        <f t="shared" si="33"/>
        <v>0</v>
      </c>
      <c r="AI47" s="522">
        <f t="shared" si="34"/>
        <v>0</v>
      </c>
      <c r="AJ47" s="527"/>
      <c r="AK47" s="524"/>
      <c r="AL47" s="318"/>
      <c r="AM47" s="521">
        <f t="shared" si="35"/>
        <v>0</v>
      </c>
      <c r="AN47" s="522">
        <f t="shared" si="36"/>
        <v>0</v>
      </c>
      <c r="AO47" s="433"/>
      <c r="AP47" s="468"/>
    </row>
    <row r="48" spans="2:42" ht="14.25">
      <c r="B48" s="884" t="s">
        <v>42</v>
      </c>
      <c r="C48" s="884"/>
      <c r="D48" s="884"/>
      <c r="E48" s="316"/>
      <c r="F48" s="525"/>
      <c r="G48" s="526"/>
      <c r="H48" s="318"/>
      <c r="I48" s="521">
        <f t="shared" si="37"/>
        <v>0</v>
      </c>
      <c r="J48" s="522">
        <f t="shared" si="38"/>
        <v>0</v>
      </c>
      <c r="K48" s="527"/>
      <c r="L48" s="524"/>
      <c r="M48" s="318"/>
      <c r="N48" s="521">
        <f t="shared" si="25"/>
        <v>0</v>
      </c>
      <c r="O48" s="522">
        <f t="shared" si="26"/>
        <v>0</v>
      </c>
      <c r="P48" s="527"/>
      <c r="Q48" s="524"/>
      <c r="R48" s="318"/>
      <c r="S48" s="521">
        <f t="shared" si="27"/>
        <v>0</v>
      </c>
      <c r="T48" s="522">
        <f t="shared" si="28"/>
        <v>0</v>
      </c>
      <c r="U48" s="527"/>
      <c r="V48" s="524"/>
      <c r="W48" s="318"/>
      <c r="X48" s="521">
        <f t="shared" si="29"/>
        <v>0</v>
      </c>
      <c r="Y48" s="522">
        <f t="shared" si="30"/>
        <v>0</v>
      </c>
      <c r="Z48" s="527"/>
      <c r="AA48" s="524"/>
      <c r="AB48" s="318"/>
      <c r="AC48" s="521">
        <f t="shared" si="31"/>
        <v>0</v>
      </c>
      <c r="AD48" s="522">
        <f t="shared" si="32"/>
        <v>0</v>
      </c>
      <c r="AE48" s="527"/>
      <c r="AF48" s="524"/>
      <c r="AG48" s="318"/>
      <c r="AH48" s="521">
        <f t="shared" si="33"/>
        <v>0</v>
      </c>
      <c r="AI48" s="522">
        <f t="shared" si="34"/>
        <v>0</v>
      </c>
      <c r="AJ48" s="527"/>
      <c r="AK48" s="524"/>
      <c r="AL48" s="318"/>
      <c r="AM48" s="521">
        <f t="shared" si="35"/>
        <v>0</v>
      </c>
      <c r="AN48" s="522">
        <f t="shared" si="36"/>
        <v>0</v>
      </c>
      <c r="AO48" s="433"/>
      <c r="AP48" s="468"/>
    </row>
    <row r="49" spans="2:42" ht="14.25">
      <c r="B49" s="884" t="s">
        <v>43</v>
      </c>
      <c r="C49" s="884"/>
      <c r="D49" s="884"/>
      <c r="E49" s="316"/>
      <c r="F49" s="525"/>
      <c r="G49" s="526"/>
      <c r="H49" s="318"/>
      <c r="I49" s="521">
        <f t="shared" si="37"/>
        <v>0</v>
      </c>
      <c r="J49" s="522">
        <f t="shared" si="38"/>
        <v>0</v>
      </c>
      <c r="K49" s="527"/>
      <c r="L49" s="524"/>
      <c r="M49" s="318"/>
      <c r="N49" s="521">
        <f t="shared" si="25"/>
        <v>0</v>
      </c>
      <c r="O49" s="522">
        <f t="shared" si="26"/>
        <v>0</v>
      </c>
      <c r="P49" s="527"/>
      <c r="Q49" s="524"/>
      <c r="R49" s="318"/>
      <c r="S49" s="521">
        <f t="shared" si="27"/>
        <v>0</v>
      </c>
      <c r="T49" s="522">
        <f t="shared" si="28"/>
        <v>0</v>
      </c>
      <c r="U49" s="527"/>
      <c r="V49" s="524"/>
      <c r="W49" s="318"/>
      <c r="X49" s="521">
        <f t="shared" si="29"/>
        <v>0</v>
      </c>
      <c r="Y49" s="522">
        <f t="shared" si="30"/>
        <v>0</v>
      </c>
      <c r="Z49" s="527"/>
      <c r="AA49" s="524"/>
      <c r="AB49" s="318"/>
      <c r="AC49" s="521">
        <f t="shared" si="31"/>
        <v>0</v>
      </c>
      <c r="AD49" s="522">
        <f t="shared" si="32"/>
        <v>0</v>
      </c>
      <c r="AE49" s="527"/>
      <c r="AF49" s="524"/>
      <c r="AG49" s="318"/>
      <c r="AH49" s="521">
        <f t="shared" si="33"/>
        <v>0</v>
      </c>
      <c r="AI49" s="522">
        <f t="shared" si="34"/>
        <v>0</v>
      </c>
      <c r="AJ49" s="527"/>
      <c r="AK49" s="524"/>
      <c r="AL49" s="318"/>
      <c r="AM49" s="521">
        <f t="shared" si="35"/>
        <v>0</v>
      </c>
      <c r="AN49" s="522">
        <f t="shared" si="36"/>
        <v>0</v>
      </c>
      <c r="AO49" s="433"/>
      <c r="AP49" s="468"/>
    </row>
    <row r="50" spans="2:42" ht="14.25">
      <c r="B50" s="884" t="s">
        <v>44</v>
      </c>
      <c r="C50" s="884"/>
      <c r="D50" s="884"/>
      <c r="E50" s="316"/>
      <c r="F50" s="525"/>
      <c r="G50" s="526"/>
      <c r="H50" s="318"/>
      <c r="I50" s="521">
        <f t="shared" si="37"/>
        <v>0</v>
      </c>
      <c r="J50" s="522">
        <f t="shared" si="38"/>
        <v>0</v>
      </c>
      <c r="K50" s="527"/>
      <c r="L50" s="524"/>
      <c r="M50" s="318"/>
      <c r="N50" s="521">
        <f t="shared" si="25"/>
        <v>0</v>
      </c>
      <c r="O50" s="522">
        <f t="shared" si="26"/>
        <v>0</v>
      </c>
      <c r="P50" s="527"/>
      <c r="Q50" s="524"/>
      <c r="R50" s="318"/>
      <c r="S50" s="521">
        <f t="shared" si="27"/>
        <v>0</v>
      </c>
      <c r="T50" s="522">
        <f t="shared" si="28"/>
        <v>0</v>
      </c>
      <c r="U50" s="527"/>
      <c r="V50" s="524"/>
      <c r="W50" s="318"/>
      <c r="X50" s="521">
        <f t="shared" si="29"/>
        <v>0</v>
      </c>
      <c r="Y50" s="522">
        <f t="shared" si="30"/>
        <v>0</v>
      </c>
      <c r="Z50" s="527"/>
      <c r="AA50" s="524"/>
      <c r="AB50" s="318"/>
      <c r="AC50" s="521">
        <f t="shared" si="31"/>
        <v>0</v>
      </c>
      <c r="AD50" s="522">
        <f t="shared" si="32"/>
        <v>0</v>
      </c>
      <c r="AE50" s="527"/>
      <c r="AF50" s="524"/>
      <c r="AG50" s="318"/>
      <c r="AH50" s="521">
        <f t="shared" si="33"/>
        <v>0</v>
      </c>
      <c r="AI50" s="522">
        <f t="shared" si="34"/>
        <v>0</v>
      </c>
      <c r="AJ50" s="527"/>
      <c r="AK50" s="524"/>
      <c r="AL50" s="318"/>
      <c r="AM50" s="521">
        <f t="shared" si="35"/>
        <v>0</v>
      </c>
      <c r="AN50" s="522">
        <f t="shared" si="36"/>
        <v>0</v>
      </c>
      <c r="AO50" s="433"/>
      <c r="AP50" s="468"/>
    </row>
    <row r="51" spans="2:42" ht="14.25">
      <c r="B51" s="884" t="s">
        <v>45</v>
      </c>
      <c r="C51" s="884"/>
      <c r="D51" s="884"/>
      <c r="E51" s="316"/>
      <c r="F51" s="525"/>
      <c r="G51" s="526"/>
      <c r="H51" s="318"/>
      <c r="I51" s="521">
        <f t="shared" si="37"/>
        <v>0</v>
      </c>
      <c r="J51" s="522">
        <f t="shared" si="38"/>
        <v>0</v>
      </c>
      <c r="K51" s="527"/>
      <c r="L51" s="524"/>
      <c r="M51" s="318"/>
      <c r="N51" s="521">
        <f t="shared" si="25"/>
        <v>0</v>
      </c>
      <c r="O51" s="522">
        <f t="shared" si="26"/>
        <v>0</v>
      </c>
      <c r="P51" s="527"/>
      <c r="Q51" s="524"/>
      <c r="R51" s="318"/>
      <c r="S51" s="521">
        <f t="shared" si="27"/>
        <v>0</v>
      </c>
      <c r="T51" s="522">
        <f t="shared" si="28"/>
        <v>0</v>
      </c>
      <c r="U51" s="527"/>
      <c r="V51" s="524"/>
      <c r="W51" s="318"/>
      <c r="X51" s="521">
        <f t="shared" si="29"/>
        <v>0</v>
      </c>
      <c r="Y51" s="522">
        <f t="shared" si="30"/>
        <v>0</v>
      </c>
      <c r="Z51" s="527"/>
      <c r="AA51" s="524"/>
      <c r="AB51" s="318"/>
      <c r="AC51" s="521">
        <f t="shared" si="31"/>
        <v>0</v>
      </c>
      <c r="AD51" s="522">
        <f t="shared" si="32"/>
        <v>0</v>
      </c>
      <c r="AE51" s="527"/>
      <c r="AF51" s="524"/>
      <c r="AG51" s="318"/>
      <c r="AH51" s="521">
        <f t="shared" si="33"/>
        <v>0</v>
      </c>
      <c r="AI51" s="522">
        <f t="shared" si="34"/>
        <v>0</v>
      </c>
      <c r="AJ51" s="527"/>
      <c r="AK51" s="524"/>
      <c r="AL51" s="318"/>
      <c r="AM51" s="521">
        <f t="shared" si="35"/>
        <v>0</v>
      </c>
      <c r="AN51" s="522">
        <f t="shared" si="36"/>
        <v>0</v>
      </c>
      <c r="AO51" s="433"/>
      <c r="AP51" s="468"/>
    </row>
    <row r="52" spans="2:42" ht="14.25">
      <c r="B52" s="884" t="s">
        <v>46</v>
      </c>
      <c r="C52" s="884"/>
      <c r="D52" s="884"/>
      <c r="E52" s="316"/>
      <c r="F52" s="525"/>
      <c r="G52" s="526"/>
      <c r="H52" s="318"/>
      <c r="I52" s="521">
        <f t="shared" si="37"/>
        <v>0</v>
      </c>
      <c r="J52" s="522">
        <f t="shared" si="38"/>
        <v>0</v>
      </c>
      <c r="K52" s="527"/>
      <c r="L52" s="524"/>
      <c r="M52" s="318"/>
      <c r="N52" s="521">
        <f t="shared" si="25"/>
        <v>0</v>
      </c>
      <c r="O52" s="522">
        <f t="shared" si="26"/>
        <v>0</v>
      </c>
      <c r="P52" s="527"/>
      <c r="Q52" s="524"/>
      <c r="R52" s="318"/>
      <c r="S52" s="521">
        <f t="shared" si="27"/>
        <v>0</v>
      </c>
      <c r="T52" s="522">
        <f t="shared" si="28"/>
        <v>0</v>
      </c>
      <c r="U52" s="527"/>
      <c r="V52" s="524"/>
      <c r="W52" s="318"/>
      <c r="X52" s="521">
        <f t="shared" si="29"/>
        <v>0</v>
      </c>
      <c r="Y52" s="522">
        <f t="shared" si="30"/>
        <v>0</v>
      </c>
      <c r="Z52" s="527"/>
      <c r="AA52" s="524"/>
      <c r="AB52" s="318"/>
      <c r="AC52" s="521">
        <f t="shared" si="31"/>
        <v>0</v>
      </c>
      <c r="AD52" s="522">
        <f t="shared" si="32"/>
        <v>0</v>
      </c>
      <c r="AE52" s="527"/>
      <c r="AF52" s="524"/>
      <c r="AG52" s="318"/>
      <c r="AH52" s="521">
        <f t="shared" si="33"/>
        <v>0</v>
      </c>
      <c r="AI52" s="522">
        <f t="shared" si="34"/>
        <v>0</v>
      </c>
      <c r="AJ52" s="527"/>
      <c r="AK52" s="524"/>
      <c r="AL52" s="318"/>
      <c r="AM52" s="521">
        <f t="shared" si="35"/>
        <v>0</v>
      </c>
      <c r="AN52" s="522">
        <f t="shared" si="36"/>
        <v>0</v>
      </c>
      <c r="AO52" s="433"/>
      <c r="AP52" s="468"/>
    </row>
    <row r="53" spans="2:42" ht="14.25">
      <c r="B53" s="884" t="s">
        <v>47</v>
      </c>
      <c r="C53" s="884"/>
      <c r="D53" s="884"/>
      <c r="E53" s="316"/>
      <c r="F53" s="525"/>
      <c r="G53" s="526"/>
      <c r="H53" s="318"/>
      <c r="I53" s="521">
        <f t="shared" si="37"/>
        <v>0</v>
      </c>
      <c r="J53" s="522">
        <f t="shared" si="38"/>
        <v>0</v>
      </c>
      <c r="K53" s="527"/>
      <c r="L53" s="524"/>
      <c r="M53" s="318"/>
      <c r="N53" s="521">
        <f t="shared" si="25"/>
        <v>0</v>
      </c>
      <c r="O53" s="522">
        <f t="shared" si="26"/>
        <v>0</v>
      </c>
      <c r="P53" s="527"/>
      <c r="Q53" s="524"/>
      <c r="R53" s="318"/>
      <c r="S53" s="521">
        <f t="shared" si="27"/>
        <v>0</v>
      </c>
      <c r="T53" s="522">
        <f t="shared" si="28"/>
        <v>0</v>
      </c>
      <c r="U53" s="527"/>
      <c r="V53" s="524"/>
      <c r="W53" s="318"/>
      <c r="X53" s="521">
        <f t="shared" si="29"/>
        <v>0</v>
      </c>
      <c r="Y53" s="522">
        <f t="shared" si="30"/>
        <v>0</v>
      </c>
      <c r="Z53" s="527"/>
      <c r="AA53" s="524"/>
      <c r="AB53" s="318"/>
      <c r="AC53" s="521">
        <f t="shared" si="31"/>
        <v>0</v>
      </c>
      <c r="AD53" s="522">
        <f t="shared" si="32"/>
        <v>0</v>
      </c>
      <c r="AE53" s="527"/>
      <c r="AF53" s="524"/>
      <c r="AG53" s="318"/>
      <c r="AH53" s="521">
        <f t="shared" si="33"/>
        <v>0</v>
      </c>
      <c r="AI53" s="522">
        <f t="shared" si="34"/>
        <v>0</v>
      </c>
      <c r="AJ53" s="527"/>
      <c r="AK53" s="524"/>
      <c r="AL53" s="318"/>
      <c r="AM53" s="521">
        <f t="shared" si="35"/>
        <v>0</v>
      </c>
      <c r="AN53" s="522">
        <f t="shared" si="36"/>
        <v>0</v>
      </c>
      <c r="AO53" s="433"/>
      <c r="AP53" s="468"/>
    </row>
    <row r="54" spans="2:42" ht="14.25">
      <c r="B54" s="884" t="s">
        <v>48</v>
      </c>
      <c r="C54" s="884"/>
      <c r="D54" s="884"/>
      <c r="E54" s="316"/>
      <c r="F54" s="525"/>
      <c r="G54" s="526"/>
      <c r="H54" s="318"/>
      <c r="I54" s="521">
        <f t="shared" si="37"/>
        <v>0</v>
      </c>
      <c r="J54" s="522">
        <f t="shared" si="38"/>
        <v>0</v>
      </c>
      <c r="K54" s="527"/>
      <c r="L54" s="524"/>
      <c r="M54" s="318"/>
      <c r="N54" s="521">
        <f t="shared" si="25"/>
        <v>0</v>
      </c>
      <c r="O54" s="522">
        <f t="shared" si="26"/>
        <v>0</v>
      </c>
      <c r="P54" s="527"/>
      <c r="Q54" s="524"/>
      <c r="R54" s="318"/>
      <c r="S54" s="521">
        <f t="shared" si="27"/>
        <v>0</v>
      </c>
      <c r="T54" s="522">
        <f t="shared" si="28"/>
        <v>0</v>
      </c>
      <c r="U54" s="527"/>
      <c r="V54" s="524"/>
      <c r="W54" s="318"/>
      <c r="X54" s="521">
        <f t="shared" si="29"/>
        <v>0</v>
      </c>
      <c r="Y54" s="522">
        <f t="shared" si="30"/>
        <v>0</v>
      </c>
      <c r="Z54" s="527"/>
      <c r="AA54" s="524"/>
      <c r="AB54" s="318"/>
      <c r="AC54" s="521">
        <f t="shared" si="31"/>
        <v>0</v>
      </c>
      <c r="AD54" s="522">
        <f t="shared" si="32"/>
        <v>0</v>
      </c>
      <c r="AE54" s="527"/>
      <c r="AF54" s="524"/>
      <c r="AG54" s="318"/>
      <c r="AH54" s="521">
        <f t="shared" si="33"/>
        <v>0</v>
      </c>
      <c r="AI54" s="522">
        <f t="shared" si="34"/>
        <v>0</v>
      </c>
      <c r="AJ54" s="527"/>
      <c r="AK54" s="524"/>
      <c r="AL54" s="318"/>
      <c r="AM54" s="521">
        <f t="shared" si="35"/>
        <v>0</v>
      </c>
      <c r="AN54" s="522">
        <f t="shared" si="36"/>
        <v>0</v>
      </c>
      <c r="AO54" s="433"/>
      <c r="AP54" s="468"/>
    </row>
    <row r="55" spans="2:42" ht="14.25">
      <c r="B55" s="884"/>
      <c r="C55" s="884"/>
      <c r="D55" s="884"/>
      <c r="E55" s="316"/>
      <c r="F55" s="525"/>
      <c r="G55" s="526"/>
      <c r="H55" s="318"/>
      <c r="I55" s="521">
        <f t="shared" si="37"/>
        <v>0</v>
      </c>
      <c r="J55" s="522">
        <f t="shared" si="38"/>
        <v>0</v>
      </c>
      <c r="K55" s="527"/>
      <c r="L55" s="524"/>
      <c r="M55" s="318"/>
      <c r="N55" s="521">
        <f t="shared" si="25"/>
        <v>0</v>
      </c>
      <c r="O55" s="522">
        <f t="shared" si="26"/>
        <v>0</v>
      </c>
      <c r="P55" s="527"/>
      <c r="Q55" s="524"/>
      <c r="R55" s="318"/>
      <c r="S55" s="521">
        <f t="shared" si="27"/>
        <v>0</v>
      </c>
      <c r="T55" s="522">
        <f t="shared" si="28"/>
        <v>0</v>
      </c>
      <c r="U55" s="527"/>
      <c r="V55" s="524"/>
      <c r="W55" s="318"/>
      <c r="X55" s="521">
        <f t="shared" si="29"/>
        <v>0</v>
      </c>
      <c r="Y55" s="522">
        <f t="shared" si="30"/>
        <v>0</v>
      </c>
      <c r="Z55" s="527"/>
      <c r="AA55" s="524"/>
      <c r="AB55" s="318"/>
      <c r="AC55" s="521">
        <f t="shared" si="31"/>
        <v>0</v>
      </c>
      <c r="AD55" s="522">
        <f t="shared" si="32"/>
        <v>0</v>
      </c>
      <c r="AE55" s="527"/>
      <c r="AF55" s="524"/>
      <c r="AG55" s="318"/>
      <c r="AH55" s="521">
        <f t="shared" si="33"/>
        <v>0</v>
      </c>
      <c r="AI55" s="522">
        <f t="shared" si="34"/>
        <v>0</v>
      </c>
      <c r="AJ55" s="527"/>
      <c r="AK55" s="524"/>
      <c r="AL55" s="318"/>
      <c r="AM55" s="521">
        <f t="shared" si="35"/>
        <v>0</v>
      </c>
      <c r="AN55" s="522">
        <f t="shared" si="36"/>
        <v>0</v>
      </c>
      <c r="AO55" s="433"/>
      <c r="AP55" s="468"/>
    </row>
    <row r="56" spans="2:42" ht="14.25">
      <c r="B56" s="884"/>
      <c r="C56" s="884"/>
      <c r="D56" s="884"/>
      <c r="E56" s="316"/>
      <c r="F56" s="525"/>
      <c r="G56" s="526"/>
      <c r="H56" s="318"/>
      <c r="I56" s="521">
        <f t="shared" si="37"/>
        <v>0</v>
      </c>
      <c r="J56" s="522">
        <f t="shared" si="38"/>
        <v>0</v>
      </c>
      <c r="K56" s="527"/>
      <c r="L56" s="524"/>
      <c r="M56" s="318"/>
      <c r="N56" s="521">
        <f t="shared" si="25"/>
        <v>0</v>
      </c>
      <c r="O56" s="522">
        <f t="shared" si="26"/>
        <v>0</v>
      </c>
      <c r="P56" s="527"/>
      <c r="Q56" s="524"/>
      <c r="R56" s="318"/>
      <c r="S56" s="521">
        <f t="shared" si="27"/>
        <v>0</v>
      </c>
      <c r="T56" s="522">
        <f t="shared" si="28"/>
        <v>0</v>
      </c>
      <c r="U56" s="527"/>
      <c r="V56" s="524"/>
      <c r="W56" s="318"/>
      <c r="X56" s="521">
        <f t="shared" si="29"/>
        <v>0</v>
      </c>
      <c r="Y56" s="522">
        <f t="shared" si="30"/>
        <v>0</v>
      </c>
      <c r="Z56" s="527"/>
      <c r="AA56" s="524"/>
      <c r="AB56" s="318"/>
      <c r="AC56" s="521">
        <f t="shared" si="31"/>
        <v>0</v>
      </c>
      <c r="AD56" s="522">
        <f t="shared" si="32"/>
        <v>0</v>
      </c>
      <c r="AE56" s="527"/>
      <c r="AF56" s="524"/>
      <c r="AG56" s="318"/>
      <c r="AH56" s="521">
        <f t="shared" si="33"/>
        <v>0</v>
      </c>
      <c r="AI56" s="522">
        <f t="shared" si="34"/>
        <v>0</v>
      </c>
      <c r="AJ56" s="527"/>
      <c r="AK56" s="524"/>
      <c r="AL56" s="318"/>
      <c r="AM56" s="521">
        <f t="shared" si="35"/>
        <v>0</v>
      </c>
      <c r="AN56" s="522">
        <f t="shared" si="36"/>
        <v>0</v>
      </c>
      <c r="AO56" s="433"/>
      <c r="AP56" s="468"/>
    </row>
    <row r="57" spans="2:42" ht="14.25">
      <c r="B57" s="884"/>
      <c r="C57" s="884"/>
      <c r="D57" s="884"/>
      <c r="E57" s="316"/>
      <c r="F57" s="525"/>
      <c r="G57" s="526"/>
      <c r="H57" s="318"/>
      <c r="I57" s="521">
        <f t="shared" si="37"/>
        <v>0</v>
      </c>
      <c r="J57" s="522">
        <f t="shared" si="38"/>
        <v>0</v>
      </c>
      <c r="K57" s="527"/>
      <c r="L57" s="524"/>
      <c r="M57" s="318"/>
      <c r="N57" s="521">
        <f t="shared" si="25"/>
        <v>0</v>
      </c>
      <c r="O57" s="522">
        <f t="shared" si="26"/>
        <v>0</v>
      </c>
      <c r="P57" s="527"/>
      <c r="Q57" s="524"/>
      <c r="R57" s="318"/>
      <c r="S57" s="521">
        <f t="shared" si="27"/>
        <v>0</v>
      </c>
      <c r="T57" s="522">
        <f t="shared" si="28"/>
        <v>0</v>
      </c>
      <c r="U57" s="527"/>
      <c r="V57" s="524"/>
      <c r="W57" s="318"/>
      <c r="X57" s="521">
        <f t="shared" si="29"/>
        <v>0</v>
      </c>
      <c r="Y57" s="522">
        <f t="shared" si="30"/>
        <v>0</v>
      </c>
      <c r="Z57" s="527"/>
      <c r="AA57" s="524"/>
      <c r="AB57" s="318"/>
      <c r="AC57" s="521">
        <f t="shared" si="31"/>
        <v>0</v>
      </c>
      <c r="AD57" s="522">
        <f t="shared" si="32"/>
        <v>0</v>
      </c>
      <c r="AE57" s="527"/>
      <c r="AF57" s="524"/>
      <c r="AG57" s="318"/>
      <c r="AH57" s="521">
        <f t="shared" si="33"/>
        <v>0</v>
      </c>
      <c r="AI57" s="522">
        <f t="shared" si="34"/>
        <v>0</v>
      </c>
      <c r="AJ57" s="527"/>
      <c r="AK57" s="524"/>
      <c r="AL57" s="318"/>
      <c r="AM57" s="521">
        <f t="shared" si="35"/>
        <v>0</v>
      </c>
      <c r="AN57" s="522">
        <f t="shared" si="36"/>
        <v>0</v>
      </c>
      <c r="AO57" s="433"/>
      <c r="AP57" s="468"/>
    </row>
    <row r="58" spans="2:42" ht="14.25">
      <c r="B58" s="884"/>
      <c r="C58" s="884"/>
      <c r="D58" s="884"/>
      <c r="E58" s="316"/>
      <c r="F58" s="525"/>
      <c r="G58" s="526"/>
      <c r="H58" s="318"/>
      <c r="I58" s="521">
        <f t="shared" si="37"/>
        <v>0</v>
      </c>
      <c r="J58" s="522">
        <f t="shared" si="38"/>
        <v>0</v>
      </c>
      <c r="K58" s="527"/>
      <c r="L58" s="524"/>
      <c r="M58" s="318"/>
      <c r="N58" s="521">
        <f t="shared" si="25"/>
        <v>0</v>
      </c>
      <c r="O58" s="522">
        <f t="shared" si="26"/>
        <v>0</v>
      </c>
      <c r="P58" s="527"/>
      <c r="Q58" s="524"/>
      <c r="R58" s="318"/>
      <c r="S58" s="521">
        <f t="shared" si="27"/>
        <v>0</v>
      </c>
      <c r="T58" s="522">
        <f t="shared" si="28"/>
        <v>0</v>
      </c>
      <c r="U58" s="527"/>
      <c r="V58" s="524"/>
      <c r="W58" s="318"/>
      <c r="X58" s="521">
        <f t="shared" si="29"/>
        <v>0</v>
      </c>
      <c r="Y58" s="522">
        <f t="shared" si="30"/>
        <v>0</v>
      </c>
      <c r="Z58" s="527"/>
      <c r="AA58" s="524"/>
      <c r="AB58" s="318"/>
      <c r="AC58" s="521">
        <f t="shared" si="31"/>
        <v>0</v>
      </c>
      <c r="AD58" s="522">
        <f t="shared" si="32"/>
        <v>0</v>
      </c>
      <c r="AE58" s="527"/>
      <c r="AF58" s="524"/>
      <c r="AG58" s="318"/>
      <c r="AH58" s="521">
        <f t="shared" si="33"/>
        <v>0</v>
      </c>
      <c r="AI58" s="522">
        <f t="shared" si="34"/>
        <v>0</v>
      </c>
      <c r="AJ58" s="527"/>
      <c r="AK58" s="524"/>
      <c r="AL58" s="318"/>
      <c r="AM58" s="521">
        <f t="shared" si="35"/>
        <v>0</v>
      </c>
      <c r="AN58" s="522">
        <f t="shared" si="36"/>
        <v>0</v>
      </c>
      <c r="AO58" s="433"/>
      <c r="AP58" s="468"/>
    </row>
    <row r="59" spans="2:42" ht="14.25">
      <c r="B59" s="889"/>
      <c r="C59" s="890"/>
      <c r="D59" s="891"/>
      <c r="E59" s="316"/>
      <c r="F59" s="525"/>
      <c r="G59" s="526"/>
      <c r="H59" s="318"/>
      <c r="I59" s="521">
        <f t="shared" si="37"/>
        <v>0</v>
      </c>
      <c r="J59" s="522">
        <f t="shared" si="38"/>
        <v>0</v>
      </c>
      <c r="K59" s="527"/>
      <c r="L59" s="524"/>
      <c r="M59" s="318"/>
      <c r="N59" s="521">
        <f t="shared" si="25"/>
        <v>0</v>
      </c>
      <c r="O59" s="522">
        <f t="shared" si="26"/>
        <v>0</v>
      </c>
      <c r="P59" s="527"/>
      <c r="Q59" s="524"/>
      <c r="R59" s="318"/>
      <c r="S59" s="521">
        <f t="shared" si="27"/>
        <v>0</v>
      </c>
      <c r="T59" s="522">
        <f t="shared" si="28"/>
        <v>0</v>
      </c>
      <c r="U59" s="527"/>
      <c r="V59" s="524"/>
      <c r="W59" s="318"/>
      <c r="X59" s="521">
        <f t="shared" si="29"/>
        <v>0</v>
      </c>
      <c r="Y59" s="522">
        <f t="shared" si="30"/>
        <v>0</v>
      </c>
      <c r="Z59" s="527"/>
      <c r="AA59" s="524"/>
      <c r="AB59" s="318"/>
      <c r="AC59" s="521">
        <f t="shared" si="31"/>
        <v>0</v>
      </c>
      <c r="AD59" s="522">
        <f t="shared" si="32"/>
        <v>0</v>
      </c>
      <c r="AE59" s="527"/>
      <c r="AF59" s="524"/>
      <c r="AG59" s="318"/>
      <c r="AH59" s="521">
        <f t="shared" si="33"/>
        <v>0</v>
      </c>
      <c r="AI59" s="522">
        <f t="shared" si="34"/>
        <v>0</v>
      </c>
      <c r="AJ59" s="527"/>
      <c r="AK59" s="524"/>
      <c r="AL59" s="318"/>
      <c r="AM59" s="521">
        <f t="shared" si="35"/>
        <v>0</v>
      </c>
      <c r="AN59" s="522">
        <f t="shared" si="36"/>
        <v>0</v>
      </c>
      <c r="AO59" s="433"/>
      <c r="AP59" s="468"/>
    </row>
    <row r="60" spans="2:42" ht="14.25">
      <c r="B60" s="889"/>
      <c r="C60" s="890"/>
      <c r="D60" s="891"/>
      <c r="E60" s="316"/>
      <c r="F60" s="525"/>
      <c r="G60" s="526"/>
      <c r="H60" s="318"/>
      <c r="I60" s="521">
        <f t="shared" si="37"/>
        <v>0</v>
      </c>
      <c r="J60" s="522">
        <f t="shared" si="38"/>
        <v>0</v>
      </c>
      <c r="K60" s="527"/>
      <c r="L60" s="524"/>
      <c r="M60" s="318"/>
      <c r="N60" s="521">
        <f t="shared" si="25"/>
        <v>0</v>
      </c>
      <c r="O60" s="522">
        <f t="shared" si="26"/>
        <v>0</v>
      </c>
      <c r="P60" s="527"/>
      <c r="Q60" s="524"/>
      <c r="R60" s="318"/>
      <c r="S60" s="521">
        <f t="shared" si="27"/>
        <v>0</v>
      </c>
      <c r="T60" s="522">
        <f t="shared" si="28"/>
        <v>0</v>
      </c>
      <c r="U60" s="527"/>
      <c r="V60" s="524"/>
      <c r="W60" s="318"/>
      <c r="X60" s="521">
        <f t="shared" si="29"/>
        <v>0</v>
      </c>
      <c r="Y60" s="522">
        <f t="shared" si="30"/>
        <v>0</v>
      </c>
      <c r="Z60" s="527"/>
      <c r="AA60" s="524"/>
      <c r="AB60" s="318"/>
      <c r="AC60" s="521">
        <f t="shared" si="31"/>
        <v>0</v>
      </c>
      <c r="AD60" s="522">
        <f t="shared" si="32"/>
        <v>0</v>
      </c>
      <c r="AE60" s="527"/>
      <c r="AF60" s="524"/>
      <c r="AG60" s="318"/>
      <c r="AH60" s="521">
        <f t="shared" si="33"/>
        <v>0</v>
      </c>
      <c r="AI60" s="522">
        <f t="shared" si="34"/>
        <v>0</v>
      </c>
      <c r="AJ60" s="527"/>
      <c r="AK60" s="524"/>
      <c r="AL60" s="318"/>
      <c r="AM60" s="521">
        <f t="shared" si="35"/>
        <v>0</v>
      </c>
      <c r="AN60" s="522">
        <f t="shared" si="36"/>
        <v>0</v>
      </c>
      <c r="AO60" s="433"/>
      <c r="AP60" s="468"/>
    </row>
    <row r="61" spans="2:42" ht="14.25">
      <c r="B61" s="889"/>
      <c r="C61" s="890"/>
      <c r="D61" s="891"/>
      <c r="E61" s="316"/>
      <c r="F61" s="525"/>
      <c r="G61" s="526"/>
      <c r="H61" s="318"/>
      <c r="I61" s="521">
        <f t="shared" si="37"/>
        <v>0</v>
      </c>
      <c r="J61" s="522">
        <f t="shared" si="38"/>
        <v>0</v>
      </c>
      <c r="K61" s="527"/>
      <c r="L61" s="524"/>
      <c r="M61" s="318"/>
      <c r="N61" s="521">
        <f t="shared" si="25"/>
        <v>0</v>
      </c>
      <c r="O61" s="522">
        <f t="shared" si="26"/>
        <v>0</v>
      </c>
      <c r="P61" s="527"/>
      <c r="Q61" s="524"/>
      <c r="R61" s="318"/>
      <c r="S61" s="521">
        <f t="shared" si="27"/>
        <v>0</v>
      </c>
      <c r="T61" s="522">
        <f t="shared" si="28"/>
        <v>0</v>
      </c>
      <c r="U61" s="527"/>
      <c r="V61" s="524"/>
      <c r="W61" s="318"/>
      <c r="X61" s="521">
        <f t="shared" si="29"/>
        <v>0</v>
      </c>
      <c r="Y61" s="522">
        <f t="shared" si="30"/>
        <v>0</v>
      </c>
      <c r="Z61" s="527"/>
      <c r="AA61" s="524"/>
      <c r="AB61" s="318"/>
      <c r="AC61" s="521">
        <f t="shared" si="31"/>
        <v>0</v>
      </c>
      <c r="AD61" s="522">
        <f t="shared" si="32"/>
        <v>0</v>
      </c>
      <c r="AE61" s="527"/>
      <c r="AF61" s="524"/>
      <c r="AG61" s="318"/>
      <c r="AH61" s="521">
        <f t="shared" si="33"/>
        <v>0</v>
      </c>
      <c r="AI61" s="522">
        <f t="shared" si="34"/>
        <v>0</v>
      </c>
      <c r="AJ61" s="527"/>
      <c r="AK61" s="524"/>
      <c r="AL61" s="318"/>
      <c r="AM61" s="521">
        <f t="shared" si="35"/>
        <v>0</v>
      </c>
      <c r="AN61" s="522">
        <f t="shared" si="36"/>
        <v>0</v>
      </c>
      <c r="AO61" s="433"/>
      <c r="AP61" s="468"/>
    </row>
    <row r="62" spans="2:42" ht="14.25">
      <c r="B62" s="889"/>
      <c r="C62" s="890"/>
      <c r="D62" s="891"/>
      <c r="E62" s="316"/>
      <c r="F62" s="525"/>
      <c r="G62" s="526"/>
      <c r="H62" s="318"/>
      <c r="I62" s="521">
        <f t="shared" si="37"/>
        <v>0</v>
      </c>
      <c r="J62" s="522">
        <f t="shared" si="38"/>
        <v>0</v>
      </c>
      <c r="K62" s="527"/>
      <c r="L62" s="524"/>
      <c r="M62" s="318"/>
      <c r="N62" s="521">
        <f t="shared" si="25"/>
        <v>0</v>
      </c>
      <c r="O62" s="522">
        <f t="shared" si="26"/>
        <v>0</v>
      </c>
      <c r="P62" s="527"/>
      <c r="Q62" s="524"/>
      <c r="R62" s="318"/>
      <c r="S62" s="521">
        <f t="shared" si="27"/>
        <v>0</v>
      </c>
      <c r="T62" s="522">
        <f t="shared" si="28"/>
        <v>0</v>
      </c>
      <c r="U62" s="527"/>
      <c r="V62" s="524"/>
      <c r="W62" s="318"/>
      <c r="X62" s="521">
        <f t="shared" si="29"/>
        <v>0</v>
      </c>
      <c r="Y62" s="522">
        <f t="shared" si="30"/>
        <v>0</v>
      </c>
      <c r="Z62" s="527"/>
      <c r="AA62" s="524"/>
      <c r="AB62" s="318"/>
      <c r="AC62" s="521">
        <f t="shared" si="31"/>
        <v>0</v>
      </c>
      <c r="AD62" s="522">
        <f t="shared" si="32"/>
        <v>0</v>
      </c>
      <c r="AE62" s="527"/>
      <c r="AF62" s="524"/>
      <c r="AG62" s="318"/>
      <c r="AH62" s="521">
        <f t="shared" si="33"/>
        <v>0</v>
      </c>
      <c r="AI62" s="522">
        <f t="shared" si="34"/>
        <v>0</v>
      </c>
      <c r="AJ62" s="527"/>
      <c r="AK62" s="524"/>
      <c r="AL62" s="318"/>
      <c r="AM62" s="521">
        <f t="shared" si="35"/>
        <v>0</v>
      </c>
      <c r="AN62" s="522">
        <f t="shared" si="36"/>
        <v>0</v>
      </c>
      <c r="AO62" s="433"/>
      <c r="AP62" s="468"/>
    </row>
    <row r="63" spans="2:42" ht="14.25">
      <c r="B63" s="889"/>
      <c r="C63" s="890"/>
      <c r="D63" s="891"/>
      <c r="E63" s="316"/>
      <c r="F63" s="525"/>
      <c r="G63" s="526"/>
      <c r="H63" s="318"/>
      <c r="I63" s="521">
        <f t="shared" si="37"/>
        <v>0</v>
      </c>
      <c r="J63" s="522">
        <f t="shared" si="38"/>
        <v>0</v>
      </c>
      <c r="K63" s="527"/>
      <c r="L63" s="524"/>
      <c r="M63" s="318"/>
      <c r="N63" s="521">
        <f t="shared" si="25"/>
        <v>0</v>
      </c>
      <c r="O63" s="522">
        <f t="shared" si="26"/>
        <v>0</v>
      </c>
      <c r="P63" s="527"/>
      <c r="Q63" s="524"/>
      <c r="R63" s="318"/>
      <c r="S63" s="521">
        <f t="shared" si="27"/>
        <v>0</v>
      </c>
      <c r="T63" s="522">
        <f t="shared" si="28"/>
        <v>0</v>
      </c>
      <c r="U63" s="527"/>
      <c r="V63" s="524"/>
      <c r="W63" s="318"/>
      <c r="X63" s="521">
        <f t="shared" si="29"/>
        <v>0</v>
      </c>
      <c r="Y63" s="522">
        <f t="shared" si="30"/>
        <v>0</v>
      </c>
      <c r="Z63" s="527"/>
      <c r="AA63" s="524"/>
      <c r="AB63" s="318"/>
      <c r="AC63" s="521">
        <f t="shared" si="31"/>
        <v>0</v>
      </c>
      <c r="AD63" s="522">
        <f t="shared" si="32"/>
        <v>0</v>
      </c>
      <c r="AE63" s="527"/>
      <c r="AF63" s="524"/>
      <c r="AG63" s="318"/>
      <c r="AH63" s="521">
        <f t="shared" si="33"/>
        <v>0</v>
      </c>
      <c r="AI63" s="522">
        <f t="shared" si="34"/>
        <v>0</v>
      </c>
      <c r="AJ63" s="527"/>
      <c r="AK63" s="524"/>
      <c r="AL63" s="318"/>
      <c r="AM63" s="521">
        <f t="shared" si="35"/>
        <v>0</v>
      </c>
      <c r="AN63" s="522">
        <f t="shared" si="36"/>
        <v>0</v>
      </c>
      <c r="AO63" s="433"/>
      <c r="AP63" s="468"/>
    </row>
    <row r="64" spans="2:42" ht="14.25">
      <c r="B64" s="889"/>
      <c r="C64" s="890"/>
      <c r="D64" s="891"/>
      <c r="E64" s="316"/>
      <c r="F64" s="525"/>
      <c r="G64" s="526"/>
      <c r="H64" s="318"/>
      <c r="I64" s="521">
        <f t="shared" si="37"/>
        <v>0</v>
      </c>
      <c r="J64" s="522">
        <f t="shared" si="38"/>
        <v>0</v>
      </c>
      <c r="K64" s="527"/>
      <c r="L64" s="524"/>
      <c r="M64" s="318"/>
      <c r="N64" s="521">
        <f t="shared" si="25"/>
        <v>0</v>
      </c>
      <c r="O64" s="522">
        <f t="shared" si="26"/>
        <v>0</v>
      </c>
      <c r="P64" s="527"/>
      <c r="Q64" s="524"/>
      <c r="R64" s="318"/>
      <c r="S64" s="521">
        <f t="shared" si="27"/>
        <v>0</v>
      </c>
      <c r="T64" s="522">
        <f t="shared" si="28"/>
        <v>0</v>
      </c>
      <c r="U64" s="527"/>
      <c r="V64" s="524"/>
      <c r="W64" s="318"/>
      <c r="X64" s="521">
        <f t="shared" si="29"/>
        <v>0</v>
      </c>
      <c r="Y64" s="522">
        <f t="shared" si="30"/>
        <v>0</v>
      </c>
      <c r="Z64" s="527"/>
      <c r="AA64" s="524"/>
      <c r="AB64" s="318"/>
      <c r="AC64" s="521">
        <f t="shared" si="31"/>
        <v>0</v>
      </c>
      <c r="AD64" s="522">
        <f t="shared" si="32"/>
        <v>0</v>
      </c>
      <c r="AE64" s="527"/>
      <c r="AF64" s="524"/>
      <c r="AG64" s="318"/>
      <c r="AH64" s="521">
        <f t="shared" si="33"/>
        <v>0</v>
      </c>
      <c r="AI64" s="522">
        <f t="shared" si="34"/>
        <v>0</v>
      </c>
      <c r="AJ64" s="527"/>
      <c r="AK64" s="524"/>
      <c r="AL64" s="318"/>
      <c r="AM64" s="521">
        <f t="shared" si="35"/>
        <v>0</v>
      </c>
      <c r="AN64" s="522">
        <f t="shared" si="36"/>
        <v>0</v>
      </c>
      <c r="AO64" s="433"/>
      <c r="AP64" s="468"/>
    </row>
    <row r="65" spans="2:42" ht="14.25">
      <c r="B65" s="884"/>
      <c r="C65" s="884"/>
      <c r="D65" s="884"/>
      <c r="E65" s="316"/>
      <c r="F65" s="525"/>
      <c r="G65" s="526"/>
      <c r="H65" s="318"/>
      <c r="I65" s="521">
        <f t="shared" si="37"/>
        <v>0</v>
      </c>
      <c r="J65" s="522">
        <f t="shared" si="38"/>
        <v>0</v>
      </c>
      <c r="K65" s="527"/>
      <c r="L65" s="524"/>
      <c r="M65" s="318"/>
      <c r="N65" s="521">
        <f t="shared" si="25"/>
        <v>0</v>
      </c>
      <c r="O65" s="522">
        <f t="shared" si="26"/>
        <v>0</v>
      </c>
      <c r="P65" s="527"/>
      <c r="Q65" s="524"/>
      <c r="R65" s="318"/>
      <c r="S65" s="521">
        <f t="shared" si="27"/>
        <v>0</v>
      </c>
      <c r="T65" s="522">
        <f t="shared" si="28"/>
        <v>0</v>
      </c>
      <c r="U65" s="527"/>
      <c r="V65" s="524"/>
      <c r="W65" s="318"/>
      <c r="X65" s="521">
        <f t="shared" si="29"/>
        <v>0</v>
      </c>
      <c r="Y65" s="522">
        <f t="shared" si="30"/>
        <v>0</v>
      </c>
      <c r="Z65" s="527"/>
      <c r="AA65" s="524"/>
      <c r="AB65" s="318"/>
      <c r="AC65" s="521">
        <f t="shared" si="31"/>
        <v>0</v>
      </c>
      <c r="AD65" s="522">
        <f t="shared" si="32"/>
        <v>0</v>
      </c>
      <c r="AE65" s="527"/>
      <c r="AF65" s="524"/>
      <c r="AG65" s="318"/>
      <c r="AH65" s="521">
        <f t="shared" si="33"/>
        <v>0</v>
      </c>
      <c r="AI65" s="522">
        <f t="shared" si="34"/>
        <v>0</v>
      </c>
      <c r="AJ65" s="527"/>
      <c r="AK65" s="524"/>
      <c r="AL65" s="318"/>
      <c r="AM65" s="521">
        <f t="shared" si="35"/>
        <v>0</v>
      </c>
      <c r="AN65" s="522">
        <f t="shared" si="36"/>
        <v>0</v>
      </c>
      <c r="AO65" s="433"/>
      <c r="AP65" s="468"/>
    </row>
    <row r="66" spans="2:42" ht="15" thickBot="1">
      <c r="B66" s="888"/>
      <c r="C66" s="888"/>
      <c r="D66" s="888"/>
      <c r="E66" s="317"/>
      <c r="F66" s="528"/>
      <c r="G66" s="529"/>
      <c r="H66" s="319"/>
      <c r="I66" s="521">
        <f t="shared" si="37"/>
        <v>0</v>
      </c>
      <c r="J66" s="522">
        <f t="shared" si="38"/>
        <v>0</v>
      </c>
      <c r="K66" s="530"/>
      <c r="L66" s="531"/>
      <c r="M66" s="319"/>
      <c r="N66" s="521">
        <f t="shared" si="25"/>
        <v>0</v>
      </c>
      <c r="O66" s="522">
        <f t="shared" si="26"/>
        <v>0</v>
      </c>
      <c r="P66" s="530"/>
      <c r="Q66" s="531"/>
      <c r="R66" s="319"/>
      <c r="S66" s="521">
        <f t="shared" si="27"/>
        <v>0</v>
      </c>
      <c r="T66" s="522">
        <f t="shared" si="28"/>
        <v>0</v>
      </c>
      <c r="U66" s="530"/>
      <c r="V66" s="531"/>
      <c r="W66" s="319"/>
      <c r="X66" s="521">
        <f t="shared" si="29"/>
        <v>0</v>
      </c>
      <c r="Y66" s="522">
        <f t="shared" si="30"/>
        <v>0</v>
      </c>
      <c r="Z66" s="530"/>
      <c r="AA66" s="531"/>
      <c r="AB66" s="319"/>
      <c r="AC66" s="521">
        <f t="shared" si="31"/>
        <v>0</v>
      </c>
      <c r="AD66" s="522">
        <f t="shared" si="32"/>
        <v>0</v>
      </c>
      <c r="AE66" s="530"/>
      <c r="AF66" s="531"/>
      <c r="AG66" s="319"/>
      <c r="AH66" s="521">
        <f t="shared" si="33"/>
        <v>0</v>
      </c>
      <c r="AI66" s="522">
        <f t="shared" si="34"/>
        <v>0</v>
      </c>
      <c r="AJ66" s="530"/>
      <c r="AK66" s="531"/>
      <c r="AL66" s="319"/>
      <c r="AM66" s="521">
        <f t="shared" si="35"/>
        <v>0</v>
      </c>
      <c r="AN66" s="522">
        <f t="shared" si="36"/>
        <v>0</v>
      </c>
      <c r="AO66" s="433"/>
      <c r="AP66" s="468"/>
    </row>
    <row r="67" spans="2:42" ht="15" thickBot="1">
      <c r="B67" s="885" t="s">
        <v>207</v>
      </c>
      <c r="C67" s="886"/>
      <c r="D67" s="887"/>
      <c r="E67" s="117"/>
      <c r="F67" s="532"/>
      <c r="G67" s="533"/>
      <c r="H67" s="534">
        <f>SUM(H37:H66)</f>
        <v>0</v>
      </c>
      <c r="I67" s="534">
        <f t="shared" ref="I67:J67" si="39">SUM(I37:I66)</f>
        <v>0</v>
      </c>
      <c r="J67" s="534">
        <f t="shared" si="39"/>
        <v>0</v>
      </c>
      <c r="K67" s="535"/>
      <c r="L67" s="536"/>
      <c r="M67" s="534">
        <f t="shared" ref="M67" si="40">SUM(M37:M66)</f>
        <v>0</v>
      </c>
      <c r="N67" s="534">
        <f t="shared" ref="N67:O67" si="41">SUM(N37:N66)</f>
        <v>0</v>
      </c>
      <c r="O67" s="534">
        <f t="shared" si="41"/>
        <v>0</v>
      </c>
      <c r="P67" s="535"/>
      <c r="Q67" s="536"/>
      <c r="R67" s="534">
        <f t="shared" ref="R67:S67" si="42">SUM(R37:R66)</f>
        <v>0</v>
      </c>
      <c r="S67" s="534">
        <f t="shared" si="42"/>
        <v>0</v>
      </c>
      <c r="T67" s="534">
        <f t="shared" ref="T67" si="43">SUM(T37:T66)</f>
        <v>0</v>
      </c>
      <c r="U67" s="535"/>
      <c r="V67" s="536"/>
      <c r="W67" s="534">
        <f t="shared" ref="W67" si="44">SUM(W37:W66)</f>
        <v>0</v>
      </c>
      <c r="X67" s="534">
        <f t="shared" ref="X67" si="45">SUM(X37:X66)</f>
        <v>0</v>
      </c>
      <c r="Y67" s="534">
        <f t="shared" ref="Y67" si="46">SUM(Y37:Y66)</f>
        <v>0</v>
      </c>
      <c r="Z67" s="535"/>
      <c r="AA67" s="536"/>
      <c r="AB67" s="534">
        <f t="shared" ref="AB67" si="47">SUM(AB37:AB66)</f>
        <v>0</v>
      </c>
      <c r="AC67" s="534">
        <f t="shared" ref="AC67:AD67" si="48">SUM(AC37:AC66)</f>
        <v>0</v>
      </c>
      <c r="AD67" s="534">
        <f t="shared" si="48"/>
        <v>0</v>
      </c>
      <c r="AE67" s="535"/>
      <c r="AF67" s="536"/>
      <c r="AG67" s="534">
        <f t="shared" ref="AG67:AH67" si="49">SUM(AG37:AG66)</f>
        <v>0</v>
      </c>
      <c r="AH67" s="534">
        <f t="shared" si="49"/>
        <v>0</v>
      </c>
      <c r="AI67" s="534">
        <f t="shared" ref="AI67" si="50">SUM(AI37:AI66)</f>
        <v>0</v>
      </c>
      <c r="AJ67" s="535"/>
      <c r="AK67" s="536"/>
      <c r="AL67" s="534">
        <f t="shared" ref="AL67" si="51">SUM(AL37:AL66)</f>
        <v>0</v>
      </c>
      <c r="AM67" s="534">
        <f t="shared" ref="AM67" si="52">SUM(AM37:AM66)</f>
        <v>0</v>
      </c>
      <c r="AN67" s="537">
        <f t="shared" ref="AN67" si="53">SUM(AN37:AN66)</f>
        <v>0</v>
      </c>
      <c r="AO67" s="433"/>
      <c r="AP67" s="468"/>
    </row>
    <row r="68" spans="2:42" ht="14.25">
      <c r="B68" s="884" t="s">
        <v>49</v>
      </c>
      <c r="C68" s="884"/>
      <c r="D68" s="884"/>
      <c r="E68" s="316"/>
      <c r="F68" s="519"/>
      <c r="G68" s="526"/>
      <c r="H68" s="736"/>
      <c r="I68" s="521">
        <f t="shared" si="37"/>
        <v>0</v>
      </c>
      <c r="J68" s="522">
        <f t="shared" si="38"/>
        <v>0</v>
      </c>
      <c r="K68" s="523"/>
      <c r="L68" s="524"/>
      <c r="M68" s="736"/>
      <c r="N68" s="521">
        <f t="shared" si="25"/>
        <v>0</v>
      </c>
      <c r="O68" s="522">
        <f t="shared" ref="O68:O94" si="54">M68+(M68*E68)</f>
        <v>0</v>
      </c>
      <c r="P68" s="523"/>
      <c r="Q68" s="524"/>
      <c r="R68" s="736"/>
      <c r="S68" s="521">
        <f t="shared" si="27"/>
        <v>0</v>
      </c>
      <c r="T68" s="522">
        <f t="shared" ref="T68:T94" si="55">R68+(R68*E68)</f>
        <v>0</v>
      </c>
      <c r="U68" s="523"/>
      <c r="V68" s="524"/>
      <c r="W68" s="736"/>
      <c r="X68" s="521">
        <f t="shared" si="29"/>
        <v>0</v>
      </c>
      <c r="Y68" s="522">
        <f t="shared" ref="Y68:Y94" si="56">W68+(W68*E68)</f>
        <v>0</v>
      </c>
      <c r="Z68" s="538"/>
      <c r="AA68" s="595"/>
      <c r="AB68" s="736"/>
      <c r="AC68" s="521">
        <f t="shared" si="31"/>
        <v>0</v>
      </c>
      <c r="AD68" s="522">
        <f t="shared" ref="AD68:AD94" si="57">AB68+(AB68*E68)</f>
        <v>0</v>
      </c>
      <c r="AE68" s="523"/>
      <c r="AF68" s="524"/>
      <c r="AG68" s="736"/>
      <c r="AH68" s="521">
        <f t="shared" si="33"/>
        <v>0</v>
      </c>
      <c r="AI68" s="522">
        <f t="shared" ref="AI68:AI94" si="58">AG68+(AG68*E68)</f>
        <v>0</v>
      </c>
      <c r="AJ68" s="523"/>
      <c r="AK68" s="524"/>
      <c r="AL68" s="736"/>
      <c r="AM68" s="521">
        <f t="shared" si="35"/>
        <v>0</v>
      </c>
      <c r="AN68" s="522">
        <f t="shared" ref="AN68:AN94" si="59">AL68+(AL68*E68)</f>
        <v>0</v>
      </c>
      <c r="AO68" s="433"/>
      <c r="AP68" s="468"/>
    </row>
    <row r="69" spans="2:42" ht="14.25">
      <c r="B69" s="884" t="s">
        <v>50</v>
      </c>
      <c r="C69" s="884"/>
      <c r="D69" s="884"/>
      <c r="E69" s="316"/>
      <c r="F69" s="525"/>
      <c r="G69" s="526"/>
      <c r="H69" s="736"/>
      <c r="I69" s="521">
        <f t="shared" si="37"/>
        <v>0</v>
      </c>
      <c r="J69" s="522">
        <f t="shared" si="38"/>
        <v>0</v>
      </c>
      <c r="K69" s="527"/>
      <c r="L69" s="524"/>
      <c r="M69" s="736"/>
      <c r="N69" s="521">
        <f t="shared" si="25"/>
        <v>0</v>
      </c>
      <c r="O69" s="522">
        <f t="shared" si="54"/>
        <v>0</v>
      </c>
      <c r="P69" s="527"/>
      <c r="Q69" s="524"/>
      <c r="R69" s="736"/>
      <c r="S69" s="521">
        <f t="shared" si="27"/>
        <v>0</v>
      </c>
      <c r="T69" s="522">
        <f t="shared" si="55"/>
        <v>0</v>
      </c>
      <c r="U69" s="527"/>
      <c r="V69" s="524"/>
      <c r="W69" s="736"/>
      <c r="X69" s="521">
        <f t="shared" si="29"/>
        <v>0</v>
      </c>
      <c r="Y69" s="522">
        <f t="shared" si="56"/>
        <v>0</v>
      </c>
      <c r="Z69" s="527"/>
      <c r="AA69" s="524"/>
      <c r="AB69" s="736"/>
      <c r="AC69" s="521">
        <f t="shared" si="31"/>
        <v>0</v>
      </c>
      <c r="AD69" s="522">
        <f t="shared" si="57"/>
        <v>0</v>
      </c>
      <c r="AE69" s="527"/>
      <c r="AF69" s="524"/>
      <c r="AG69" s="736"/>
      <c r="AH69" s="521">
        <f t="shared" si="33"/>
        <v>0</v>
      </c>
      <c r="AI69" s="522">
        <f t="shared" si="58"/>
        <v>0</v>
      </c>
      <c r="AJ69" s="527"/>
      <c r="AK69" s="524"/>
      <c r="AL69" s="736"/>
      <c r="AM69" s="521">
        <f t="shared" si="35"/>
        <v>0</v>
      </c>
      <c r="AN69" s="522">
        <f t="shared" si="59"/>
        <v>0</v>
      </c>
      <c r="AO69" s="433"/>
      <c r="AP69" s="468"/>
    </row>
    <row r="70" spans="2:42" ht="14.25">
      <c r="B70" s="884" t="s">
        <v>337</v>
      </c>
      <c r="C70" s="884"/>
      <c r="D70" s="884"/>
      <c r="E70" s="316"/>
      <c r="F70" s="525"/>
      <c r="G70" s="526"/>
      <c r="H70" s="736"/>
      <c r="I70" s="521">
        <f t="shared" si="37"/>
        <v>0</v>
      </c>
      <c r="J70" s="522">
        <f t="shared" si="38"/>
        <v>0</v>
      </c>
      <c r="K70" s="527"/>
      <c r="L70" s="524"/>
      <c r="M70" s="736"/>
      <c r="N70" s="521">
        <f t="shared" si="25"/>
        <v>0</v>
      </c>
      <c r="O70" s="522">
        <f t="shared" si="54"/>
        <v>0</v>
      </c>
      <c r="P70" s="527"/>
      <c r="Q70" s="524"/>
      <c r="R70" s="736"/>
      <c r="S70" s="521">
        <f t="shared" si="27"/>
        <v>0</v>
      </c>
      <c r="T70" s="522">
        <f t="shared" si="55"/>
        <v>0</v>
      </c>
      <c r="U70" s="527"/>
      <c r="V70" s="524"/>
      <c r="W70" s="736"/>
      <c r="X70" s="521">
        <f t="shared" si="29"/>
        <v>0</v>
      </c>
      <c r="Y70" s="522">
        <f t="shared" si="56"/>
        <v>0</v>
      </c>
      <c r="Z70" s="527"/>
      <c r="AA70" s="524"/>
      <c r="AB70" s="736"/>
      <c r="AC70" s="521">
        <f t="shared" si="31"/>
        <v>0</v>
      </c>
      <c r="AD70" s="522">
        <f t="shared" si="57"/>
        <v>0</v>
      </c>
      <c r="AE70" s="527"/>
      <c r="AF70" s="524"/>
      <c r="AG70" s="736"/>
      <c r="AH70" s="521">
        <f t="shared" si="33"/>
        <v>0</v>
      </c>
      <c r="AI70" s="522">
        <f t="shared" si="58"/>
        <v>0</v>
      </c>
      <c r="AJ70" s="527"/>
      <c r="AK70" s="524"/>
      <c r="AL70" s="736"/>
      <c r="AM70" s="521">
        <f t="shared" si="35"/>
        <v>0</v>
      </c>
      <c r="AN70" s="522">
        <f t="shared" si="59"/>
        <v>0</v>
      </c>
      <c r="AO70" s="433"/>
      <c r="AP70" s="468"/>
    </row>
    <row r="71" spans="2:42" ht="14.25">
      <c r="B71" s="884" t="s">
        <v>51</v>
      </c>
      <c r="C71" s="884"/>
      <c r="D71" s="884"/>
      <c r="E71" s="316"/>
      <c r="F71" s="525"/>
      <c r="G71" s="526"/>
      <c r="H71" s="736"/>
      <c r="I71" s="521">
        <f t="shared" si="37"/>
        <v>0</v>
      </c>
      <c r="J71" s="522">
        <f t="shared" si="38"/>
        <v>0</v>
      </c>
      <c r="K71" s="527"/>
      <c r="L71" s="524"/>
      <c r="M71" s="736"/>
      <c r="N71" s="521">
        <f t="shared" si="25"/>
        <v>0</v>
      </c>
      <c r="O71" s="522">
        <f t="shared" si="54"/>
        <v>0</v>
      </c>
      <c r="P71" s="527"/>
      <c r="Q71" s="524"/>
      <c r="R71" s="736"/>
      <c r="S71" s="521">
        <f t="shared" si="27"/>
        <v>0</v>
      </c>
      <c r="T71" s="522">
        <f t="shared" si="55"/>
        <v>0</v>
      </c>
      <c r="U71" s="527"/>
      <c r="V71" s="524"/>
      <c r="W71" s="736"/>
      <c r="X71" s="521">
        <f t="shared" si="29"/>
        <v>0</v>
      </c>
      <c r="Y71" s="522">
        <f t="shared" si="56"/>
        <v>0</v>
      </c>
      <c r="Z71" s="527"/>
      <c r="AA71" s="524"/>
      <c r="AB71" s="736"/>
      <c r="AC71" s="521">
        <f t="shared" si="31"/>
        <v>0</v>
      </c>
      <c r="AD71" s="522">
        <f t="shared" si="57"/>
        <v>0</v>
      </c>
      <c r="AE71" s="527"/>
      <c r="AF71" s="524"/>
      <c r="AG71" s="736"/>
      <c r="AH71" s="521">
        <f t="shared" si="33"/>
        <v>0</v>
      </c>
      <c r="AI71" s="522">
        <f t="shared" si="58"/>
        <v>0</v>
      </c>
      <c r="AJ71" s="527"/>
      <c r="AK71" s="524"/>
      <c r="AL71" s="736"/>
      <c r="AM71" s="521">
        <f t="shared" si="35"/>
        <v>0</v>
      </c>
      <c r="AN71" s="522">
        <f t="shared" si="59"/>
        <v>0</v>
      </c>
      <c r="AO71" s="433"/>
      <c r="AP71" s="468"/>
    </row>
    <row r="72" spans="2:42" ht="14.25">
      <c r="B72" s="884" t="s">
        <v>52</v>
      </c>
      <c r="C72" s="884"/>
      <c r="D72" s="884"/>
      <c r="E72" s="316"/>
      <c r="F72" s="525"/>
      <c r="G72" s="526"/>
      <c r="H72" s="736"/>
      <c r="I72" s="521">
        <f t="shared" si="37"/>
        <v>0</v>
      </c>
      <c r="J72" s="522">
        <f t="shared" si="38"/>
        <v>0</v>
      </c>
      <c r="K72" s="527"/>
      <c r="L72" s="524"/>
      <c r="M72" s="736"/>
      <c r="N72" s="521">
        <f t="shared" si="25"/>
        <v>0</v>
      </c>
      <c r="O72" s="522">
        <f t="shared" si="54"/>
        <v>0</v>
      </c>
      <c r="P72" s="527"/>
      <c r="Q72" s="524"/>
      <c r="R72" s="736"/>
      <c r="S72" s="521">
        <f t="shared" si="27"/>
        <v>0</v>
      </c>
      <c r="T72" s="522">
        <f t="shared" si="55"/>
        <v>0</v>
      </c>
      <c r="U72" s="527"/>
      <c r="V72" s="524"/>
      <c r="W72" s="736"/>
      <c r="X72" s="521">
        <f t="shared" si="29"/>
        <v>0</v>
      </c>
      <c r="Y72" s="522">
        <f t="shared" si="56"/>
        <v>0</v>
      </c>
      <c r="Z72" s="527"/>
      <c r="AA72" s="524"/>
      <c r="AB72" s="736"/>
      <c r="AC72" s="521">
        <f t="shared" si="31"/>
        <v>0</v>
      </c>
      <c r="AD72" s="522">
        <f t="shared" si="57"/>
        <v>0</v>
      </c>
      <c r="AE72" s="527"/>
      <c r="AF72" s="524"/>
      <c r="AG72" s="736"/>
      <c r="AH72" s="521">
        <f t="shared" si="33"/>
        <v>0</v>
      </c>
      <c r="AI72" s="522">
        <f t="shared" si="58"/>
        <v>0</v>
      </c>
      <c r="AJ72" s="527"/>
      <c r="AK72" s="524"/>
      <c r="AL72" s="736"/>
      <c r="AM72" s="521">
        <f t="shared" si="35"/>
        <v>0</v>
      </c>
      <c r="AN72" s="522">
        <f t="shared" si="59"/>
        <v>0</v>
      </c>
      <c r="AO72" s="433"/>
      <c r="AP72" s="468"/>
    </row>
    <row r="73" spans="2:42" ht="14.25">
      <c r="B73" s="884" t="s">
        <v>53</v>
      </c>
      <c r="C73" s="884"/>
      <c r="D73" s="884"/>
      <c r="E73" s="316"/>
      <c r="F73" s="525"/>
      <c r="G73" s="526"/>
      <c r="H73" s="736"/>
      <c r="I73" s="521">
        <f t="shared" si="37"/>
        <v>0</v>
      </c>
      <c r="J73" s="522">
        <f t="shared" si="38"/>
        <v>0</v>
      </c>
      <c r="K73" s="527"/>
      <c r="L73" s="524"/>
      <c r="M73" s="736"/>
      <c r="N73" s="521">
        <f t="shared" si="25"/>
        <v>0</v>
      </c>
      <c r="O73" s="522">
        <f t="shared" si="54"/>
        <v>0</v>
      </c>
      <c r="P73" s="527"/>
      <c r="Q73" s="524"/>
      <c r="R73" s="736"/>
      <c r="S73" s="521">
        <f t="shared" si="27"/>
        <v>0</v>
      </c>
      <c r="T73" s="522">
        <f t="shared" si="55"/>
        <v>0</v>
      </c>
      <c r="U73" s="527"/>
      <c r="V73" s="524"/>
      <c r="W73" s="736"/>
      <c r="X73" s="521">
        <f t="shared" si="29"/>
        <v>0</v>
      </c>
      <c r="Y73" s="522">
        <f t="shared" si="56"/>
        <v>0</v>
      </c>
      <c r="Z73" s="527"/>
      <c r="AA73" s="524"/>
      <c r="AB73" s="736"/>
      <c r="AC73" s="521">
        <f t="shared" si="31"/>
        <v>0</v>
      </c>
      <c r="AD73" s="522">
        <f t="shared" si="57"/>
        <v>0</v>
      </c>
      <c r="AE73" s="527"/>
      <c r="AF73" s="524"/>
      <c r="AG73" s="736"/>
      <c r="AH73" s="521">
        <f t="shared" si="33"/>
        <v>0</v>
      </c>
      <c r="AI73" s="522">
        <f t="shared" si="58"/>
        <v>0</v>
      </c>
      <c r="AJ73" s="527"/>
      <c r="AK73" s="524"/>
      <c r="AL73" s="736"/>
      <c r="AM73" s="521">
        <f t="shared" si="35"/>
        <v>0</v>
      </c>
      <c r="AN73" s="522">
        <f t="shared" si="59"/>
        <v>0</v>
      </c>
      <c r="AO73" s="433"/>
      <c r="AP73" s="468"/>
    </row>
    <row r="74" spans="2:42" ht="14.25">
      <c r="B74" s="881" t="s">
        <v>54</v>
      </c>
      <c r="C74" s="882"/>
      <c r="D74" s="883"/>
      <c r="E74" s="316"/>
      <c r="F74" s="525"/>
      <c r="G74" s="526"/>
      <c r="H74" s="736"/>
      <c r="I74" s="521">
        <f t="shared" si="37"/>
        <v>0</v>
      </c>
      <c r="J74" s="522">
        <f t="shared" si="38"/>
        <v>0</v>
      </c>
      <c r="K74" s="527"/>
      <c r="L74" s="524"/>
      <c r="M74" s="736"/>
      <c r="N74" s="521">
        <f t="shared" si="25"/>
        <v>0</v>
      </c>
      <c r="O74" s="522">
        <f t="shared" si="54"/>
        <v>0</v>
      </c>
      <c r="P74" s="527"/>
      <c r="Q74" s="524"/>
      <c r="R74" s="736"/>
      <c r="S74" s="521">
        <f t="shared" si="27"/>
        <v>0</v>
      </c>
      <c r="T74" s="522">
        <f t="shared" si="55"/>
        <v>0</v>
      </c>
      <c r="U74" s="527"/>
      <c r="V74" s="524"/>
      <c r="W74" s="736"/>
      <c r="X74" s="521">
        <f t="shared" si="29"/>
        <v>0</v>
      </c>
      <c r="Y74" s="522">
        <f t="shared" si="56"/>
        <v>0</v>
      </c>
      <c r="Z74" s="527"/>
      <c r="AA74" s="524"/>
      <c r="AB74" s="736"/>
      <c r="AC74" s="521">
        <f t="shared" si="31"/>
        <v>0</v>
      </c>
      <c r="AD74" s="522">
        <f t="shared" si="57"/>
        <v>0</v>
      </c>
      <c r="AE74" s="527"/>
      <c r="AF74" s="524"/>
      <c r="AG74" s="736"/>
      <c r="AH74" s="521">
        <f t="shared" si="33"/>
        <v>0</v>
      </c>
      <c r="AI74" s="522">
        <f t="shared" si="58"/>
        <v>0</v>
      </c>
      <c r="AJ74" s="527"/>
      <c r="AK74" s="524"/>
      <c r="AL74" s="736"/>
      <c r="AM74" s="521">
        <f t="shared" si="35"/>
        <v>0</v>
      </c>
      <c r="AN74" s="522">
        <f t="shared" si="59"/>
        <v>0</v>
      </c>
      <c r="AO74" s="433"/>
      <c r="AP74" s="468"/>
    </row>
    <row r="75" spans="2:42" ht="14.25">
      <c r="B75" s="881" t="s">
        <v>55</v>
      </c>
      <c r="C75" s="882"/>
      <c r="D75" s="883"/>
      <c r="E75" s="316"/>
      <c r="F75" s="525"/>
      <c r="G75" s="526"/>
      <c r="H75" s="736"/>
      <c r="I75" s="521">
        <f t="shared" ref="I75:I94" si="60">J75-H75</f>
        <v>0</v>
      </c>
      <c r="J75" s="522">
        <f t="shared" ref="J75:J94" si="61">H75+(H75*E75)</f>
        <v>0</v>
      </c>
      <c r="K75" s="527"/>
      <c r="L75" s="524"/>
      <c r="M75" s="736"/>
      <c r="N75" s="521">
        <f t="shared" ref="N75:N94" si="62">O75-M75</f>
        <v>0</v>
      </c>
      <c r="O75" s="522">
        <f t="shared" si="54"/>
        <v>0</v>
      </c>
      <c r="P75" s="527"/>
      <c r="Q75" s="524"/>
      <c r="R75" s="736"/>
      <c r="S75" s="521">
        <f t="shared" ref="S75:S94" si="63">T75-R75</f>
        <v>0</v>
      </c>
      <c r="T75" s="522">
        <f t="shared" si="55"/>
        <v>0</v>
      </c>
      <c r="U75" s="527"/>
      <c r="V75" s="524"/>
      <c r="W75" s="736"/>
      <c r="X75" s="521">
        <f t="shared" ref="X75:X94" si="64">Y75-W75</f>
        <v>0</v>
      </c>
      <c r="Y75" s="522">
        <f t="shared" si="56"/>
        <v>0</v>
      </c>
      <c r="Z75" s="527"/>
      <c r="AA75" s="524"/>
      <c r="AB75" s="736"/>
      <c r="AC75" s="521">
        <f t="shared" ref="AC75:AC94" si="65">AD75-AB75</f>
        <v>0</v>
      </c>
      <c r="AD75" s="522">
        <f t="shared" si="57"/>
        <v>0</v>
      </c>
      <c r="AE75" s="527"/>
      <c r="AF75" s="524"/>
      <c r="AG75" s="736"/>
      <c r="AH75" s="521">
        <f t="shared" ref="AH75:AH94" si="66">AI75-AG75</f>
        <v>0</v>
      </c>
      <c r="AI75" s="522">
        <f t="shared" si="58"/>
        <v>0</v>
      </c>
      <c r="AJ75" s="527"/>
      <c r="AK75" s="524"/>
      <c r="AL75" s="736"/>
      <c r="AM75" s="521">
        <f t="shared" ref="AM75:AM94" si="67">AN75-AL75</f>
        <v>0</v>
      </c>
      <c r="AN75" s="522">
        <f t="shared" si="59"/>
        <v>0</v>
      </c>
      <c r="AO75" s="433"/>
      <c r="AP75" s="468"/>
    </row>
    <row r="76" spans="2:42" ht="14.25">
      <c r="B76" s="881" t="s">
        <v>56</v>
      </c>
      <c r="C76" s="882"/>
      <c r="D76" s="883"/>
      <c r="E76" s="316"/>
      <c r="F76" s="525"/>
      <c r="G76" s="526"/>
      <c r="H76" s="736"/>
      <c r="I76" s="521">
        <f t="shared" si="60"/>
        <v>0</v>
      </c>
      <c r="J76" s="522">
        <f t="shared" si="61"/>
        <v>0</v>
      </c>
      <c r="K76" s="527"/>
      <c r="L76" s="524"/>
      <c r="M76" s="736"/>
      <c r="N76" s="521">
        <f t="shared" si="62"/>
        <v>0</v>
      </c>
      <c r="O76" s="522">
        <f t="shared" si="54"/>
        <v>0</v>
      </c>
      <c r="P76" s="527"/>
      <c r="Q76" s="524"/>
      <c r="R76" s="736"/>
      <c r="S76" s="521">
        <f t="shared" si="63"/>
        <v>0</v>
      </c>
      <c r="T76" s="522">
        <f t="shared" si="55"/>
        <v>0</v>
      </c>
      <c r="U76" s="527"/>
      <c r="V76" s="524"/>
      <c r="W76" s="736"/>
      <c r="X76" s="521">
        <f t="shared" si="64"/>
        <v>0</v>
      </c>
      <c r="Y76" s="522">
        <f t="shared" si="56"/>
        <v>0</v>
      </c>
      <c r="Z76" s="527"/>
      <c r="AA76" s="524"/>
      <c r="AB76" s="736"/>
      <c r="AC76" s="521">
        <f t="shared" si="65"/>
        <v>0</v>
      </c>
      <c r="AD76" s="522">
        <f t="shared" si="57"/>
        <v>0</v>
      </c>
      <c r="AE76" s="527"/>
      <c r="AF76" s="524"/>
      <c r="AG76" s="736"/>
      <c r="AH76" s="521">
        <f t="shared" si="66"/>
        <v>0</v>
      </c>
      <c r="AI76" s="522">
        <f t="shared" si="58"/>
        <v>0</v>
      </c>
      <c r="AJ76" s="527"/>
      <c r="AK76" s="524"/>
      <c r="AL76" s="736"/>
      <c r="AM76" s="521">
        <f t="shared" si="67"/>
        <v>0</v>
      </c>
      <c r="AN76" s="522">
        <f t="shared" si="59"/>
        <v>0</v>
      </c>
      <c r="AO76" s="433"/>
      <c r="AP76" s="468"/>
    </row>
    <row r="77" spans="2:42" ht="14.25">
      <c r="B77" s="881" t="s">
        <v>338</v>
      </c>
      <c r="C77" s="882"/>
      <c r="D77" s="883"/>
      <c r="E77" s="316"/>
      <c r="F77" s="525"/>
      <c r="G77" s="526"/>
      <c r="H77" s="736"/>
      <c r="I77" s="521">
        <f t="shared" si="60"/>
        <v>0</v>
      </c>
      <c r="J77" s="522">
        <f t="shared" si="61"/>
        <v>0</v>
      </c>
      <c r="K77" s="527"/>
      <c r="L77" s="524"/>
      <c r="M77" s="736"/>
      <c r="N77" s="521">
        <f t="shared" si="62"/>
        <v>0</v>
      </c>
      <c r="O77" s="522">
        <f t="shared" si="54"/>
        <v>0</v>
      </c>
      <c r="P77" s="527"/>
      <c r="Q77" s="524"/>
      <c r="R77" s="736"/>
      <c r="S77" s="521">
        <f t="shared" si="63"/>
        <v>0</v>
      </c>
      <c r="T77" s="522">
        <f t="shared" si="55"/>
        <v>0</v>
      </c>
      <c r="U77" s="527"/>
      <c r="V77" s="524"/>
      <c r="W77" s="736"/>
      <c r="X77" s="521">
        <f t="shared" si="64"/>
        <v>0</v>
      </c>
      <c r="Y77" s="522">
        <f t="shared" si="56"/>
        <v>0</v>
      </c>
      <c r="Z77" s="527"/>
      <c r="AA77" s="524"/>
      <c r="AB77" s="736"/>
      <c r="AC77" s="521">
        <f t="shared" si="65"/>
        <v>0</v>
      </c>
      <c r="AD77" s="522">
        <f t="shared" si="57"/>
        <v>0</v>
      </c>
      <c r="AE77" s="527"/>
      <c r="AF77" s="524"/>
      <c r="AG77" s="736"/>
      <c r="AH77" s="521">
        <f t="shared" si="66"/>
        <v>0</v>
      </c>
      <c r="AI77" s="522">
        <f t="shared" si="58"/>
        <v>0</v>
      </c>
      <c r="AJ77" s="527"/>
      <c r="AK77" s="524"/>
      <c r="AL77" s="736"/>
      <c r="AM77" s="521">
        <f t="shared" si="67"/>
        <v>0</v>
      </c>
      <c r="AN77" s="522">
        <f t="shared" si="59"/>
        <v>0</v>
      </c>
      <c r="AO77" s="433"/>
      <c r="AP77" s="468"/>
    </row>
    <row r="78" spans="2:42" ht="14.25">
      <c r="B78" s="881" t="s">
        <v>58</v>
      </c>
      <c r="C78" s="882"/>
      <c r="D78" s="883"/>
      <c r="E78" s="316"/>
      <c r="F78" s="525"/>
      <c r="G78" s="526"/>
      <c r="H78" s="736"/>
      <c r="I78" s="521">
        <f t="shared" si="60"/>
        <v>0</v>
      </c>
      <c r="J78" s="522">
        <f t="shared" si="61"/>
        <v>0</v>
      </c>
      <c r="K78" s="527"/>
      <c r="L78" s="524"/>
      <c r="M78" s="736"/>
      <c r="N78" s="521">
        <f t="shared" si="62"/>
        <v>0</v>
      </c>
      <c r="O78" s="522">
        <f t="shared" si="54"/>
        <v>0</v>
      </c>
      <c r="P78" s="527"/>
      <c r="Q78" s="524"/>
      <c r="R78" s="736"/>
      <c r="S78" s="521">
        <f t="shared" si="63"/>
        <v>0</v>
      </c>
      <c r="T78" s="522">
        <f t="shared" si="55"/>
        <v>0</v>
      </c>
      <c r="U78" s="527"/>
      <c r="V78" s="524"/>
      <c r="W78" s="736"/>
      <c r="X78" s="521">
        <f t="shared" si="64"/>
        <v>0</v>
      </c>
      <c r="Y78" s="522">
        <f t="shared" si="56"/>
        <v>0</v>
      </c>
      <c r="Z78" s="527"/>
      <c r="AA78" s="524"/>
      <c r="AB78" s="736"/>
      <c r="AC78" s="521">
        <f t="shared" si="65"/>
        <v>0</v>
      </c>
      <c r="AD78" s="522">
        <f t="shared" si="57"/>
        <v>0</v>
      </c>
      <c r="AE78" s="527"/>
      <c r="AF78" s="524"/>
      <c r="AG78" s="736"/>
      <c r="AH78" s="521">
        <f t="shared" si="66"/>
        <v>0</v>
      </c>
      <c r="AI78" s="522">
        <f t="shared" si="58"/>
        <v>0</v>
      </c>
      <c r="AJ78" s="527"/>
      <c r="AK78" s="524"/>
      <c r="AL78" s="736"/>
      <c r="AM78" s="521">
        <f t="shared" si="67"/>
        <v>0</v>
      </c>
      <c r="AN78" s="522">
        <f t="shared" si="59"/>
        <v>0</v>
      </c>
      <c r="AO78" s="433"/>
      <c r="AP78" s="468"/>
    </row>
    <row r="79" spans="2:42" ht="14.25">
      <c r="B79" s="878" t="s">
        <v>475</v>
      </c>
      <c r="C79" s="879"/>
      <c r="D79" s="880"/>
      <c r="E79" s="316"/>
      <c r="F79" s="525"/>
      <c r="G79" s="526"/>
      <c r="H79" s="736"/>
      <c r="I79" s="521">
        <f t="shared" si="60"/>
        <v>0</v>
      </c>
      <c r="J79" s="522">
        <f t="shared" si="61"/>
        <v>0</v>
      </c>
      <c r="K79" s="527"/>
      <c r="L79" s="524"/>
      <c r="M79" s="736"/>
      <c r="N79" s="521">
        <f t="shared" si="62"/>
        <v>0</v>
      </c>
      <c r="O79" s="522">
        <f t="shared" si="54"/>
        <v>0</v>
      </c>
      <c r="P79" s="527"/>
      <c r="Q79" s="524"/>
      <c r="R79" s="736"/>
      <c r="S79" s="521">
        <f t="shared" si="63"/>
        <v>0</v>
      </c>
      <c r="T79" s="522">
        <f t="shared" si="55"/>
        <v>0</v>
      </c>
      <c r="U79" s="527"/>
      <c r="V79" s="524"/>
      <c r="W79" s="736"/>
      <c r="X79" s="521">
        <f t="shared" si="64"/>
        <v>0</v>
      </c>
      <c r="Y79" s="522">
        <f t="shared" si="56"/>
        <v>0</v>
      </c>
      <c r="Z79" s="527"/>
      <c r="AA79" s="524"/>
      <c r="AB79" s="736"/>
      <c r="AC79" s="521">
        <f t="shared" si="65"/>
        <v>0</v>
      </c>
      <c r="AD79" s="522">
        <f t="shared" si="57"/>
        <v>0</v>
      </c>
      <c r="AE79" s="527"/>
      <c r="AF79" s="524"/>
      <c r="AG79" s="736"/>
      <c r="AH79" s="521">
        <f t="shared" si="66"/>
        <v>0</v>
      </c>
      <c r="AI79" s="522">
        <f t="shared" si="58"/>
        <v>0</v>
      </c>
      <c r="AJ79" s="527"/>
      <c r="AK79" s="524"/>
      <c r="AL79" s="736"/>
      <c r="AM79" s="521">
        <f t="shared" si="67"/>
        <v>0</v>
      </c>
      <c r="AN79" s="522">
        <f t="shared" si="59"/>
        <v>0</v>
      </c>
      <c r="AO79" s="433"/>
      <c r="AP79" s="468"/>
    </row>
    <row r="80" spans="2:42" ht="14.25">
      <c r="B80" s="881" t="s">
        <v>476</v>
      </c>
      <c r="C80" s="882"/>
      <c r="D80" s="883"/>
      <c r="E80" s="316"/>
      <c r="F80" s="525"/>
      <c r="G80" s="526"/>
      <c r="H80" s="736"/>
      <c r="I80" s="521">
        <f t="shared" si="60"/>
        <v>0</v>
      </c>
      <c r="J80" s="522">
        <f t="shared" si="61"/>
        <v>0</v>
      </c>
      <c r="K80" s="527"/>
      <c r="L80" s="524"/>
      <c r="M80" s="736"/>
      <c r="N80" s="521">
        <f t="shared" si="62"/>
        <v>0</v>
      </c>
      <c r="O80" s="522">
        <f t="shared" si="54"/>
        <v>0</v>
      </c>
      <c r="P80" s="527"/>
      <c r="Q80" s="524"/>
      <c r="R80" s="736"/>
      <c r="S80" s="521">
        <f t="shared" si="63"/>
        <v>0</v>
      </c>
      <c r="T80" s="522">
        <f t="shared" si="55"/>
        <v>0</v>
      </c>
      <c r="U80" s="527"/>
      <c r="V80" s="524"/>
      <c r="W80" s="736"/>
      <c r="X80" s="521">
        <f t="shared" si="64"/>
        <v>0</v>
      </c>
      <c r="Y80" s="522">
        <f t="shared" si="56"/>
        <v>0</v>
      </c>
      <c r="Z80" s="527"/>
      <c r="AA80" s="524"/>
      <c r="AB80" s="736"/>
      <c r="AC80" s="521">
        <f t="shared" si="65"/>
        <v>0</v>
      </c>
      <c r="AD80" s="522">
        <f t="shared" si="57"/>
        <v>0</v>
      </c>
      <c r="AE80" s="527"/>
      <c r="AF80" s="524"/>
      <c r="AG80" s="736"/>
      <c r="AH80" s="521">
        <f t="shared" si="66"/>
        <v>0</v>
      </c>
      <c r="AI80" s="522">
        <f t="shared" si="58"/>
        <v>0</v>
      </c>
      <c r="AJ80" s="527"/>
      <c r="AK80" s="524"/>
      <c r="AL80" s="736"/>
      <c r="AM80" s="521">
        <f t="shared" si="67"/>
        <v>0</v>
      </c>
      <c r="AN80" s="522">
        <f t="shared" si="59"/>
        <v>0</v>
      </c>
      <c r="AO80" s="433"/>
      <c r="AP80" s="468"/>
    </row>
    <row r="81" spans="2:42" ht="14.25">
      <c r="B81" s="881" t="s">
        <v>61</v>
      </c>
      <c r="C81" s="882"/>
      <c r="D81" s="883"/>
      <c r="E81" s="316"/>
      <c r="F81" s="525"/>
      <c r="G81" s="526"/>
      <c r="H81" s="736"/>
      <c r="I81" s="521">
        <f t="shared" si="60"/>
        <v>0</v>
      </c>
      <c r="J81" s="522">
        <f t="shared" si="61"/>
        <v>0</v>
      </c>
      <c r="K81" s="527"/>
      <c r="L81" s="524"/>
      <c r="M81" s="736"/>
      <c r="N81" s="521">
        <f t="shared" si="62"/>
        <v>0</v>
      </c>
      <c r="O81" s="522">
        <f t="shared" si="54"/>
        <v>0</v>
      </c>
      <c r="P81" s="527"/>
      <c r="Q81" s="524"/>
      <c r="R81" s="736"/>
      <c r="S81" s="521">
        <f t="shared" si="63"/>
        <v>0</v>
      </c>
      <c r="T81" s="522">
        <f t="shared" si="55"/>
        <v>0</v>
      </c>
      <c r="U81" s="527"/>
      <c r="V81" s="524"/>
      <c r="W81" s="736"/>
      <c r="X81" s="521">
        <f t="shared" si="64"/>
        <v>0</v>
      </c>
      <c r="Y81" s="522">
        <f t="shared" si="56"/>
        <v>0</v>
      </c>
      <c r="Z81" s="527"/>
      <c r="AA81" s="524"/>
      <c r="AB81" s="736"/>
      <c r="AC81" s="521">
        <f t="shared" si="65"/>
        <v>0</v>
      </c>
      <c r="AD81" s="522">
        <f t="shared" si="57"/>
        <v>0</v>
      </c>
      <c r="AE81" s="527"/>
      <c r="AF81" s="524"/>
      <c r="AG81" s="736"/>
      <c r="AH81" s="521">
        <f t="shared" si="66"/>
        <v>0</v>
      </c>
      <c r="AI81" s="522">
        <f t="shared" si="58"/>
        <v>0</v>
      </c>
      <c r="AJ81" s="527"/>
      <c r="AK81" s="524"/>
      <c r="AL81" s="736"/>
      <c r="AM81" s="521">
        <f t="shared" si="67"/>
        <v>0</v>
      </c>
      <c r="AN81" s="522">
        <f t="shared" si="59"/>
        <v>0</v>
      </c>
      <c r="AO81" s="433"/>
      <c r="AP81" s="468"/>
    </row>
    <row r="82" spans="2:42" ht="14.25">
      <c r="B82" s="878" t="s">
        <v>62</v>
      </c>
      <c r="C82" s="879"/>
      <c r="D82" s="880"/>
      <c r="E82" s="316"/>
      <c r="F82" s="525"/>
      <c r="G82" s="526"/>
      <c r="H82" s="736"/>
      <c r="I82" s="521">
        <f t="shared" si="60"/>
        <v>0</v>
      </c>
      <c r="J82" s="522">
        <f t="shared" si="61"/>
        <v>0</v>
      </c>
      <c r="K82" s="527"/>
      <c r="L82" s="524"/>
      <c r="M82" s="736"/>
      <c r="N82" s="521">
        <f t="shared" si="62"/>
        <v>0</v>
      </c>
      <c r="O82" s="522">
        <f t="shared" si="54"/>
        <v>0</v>
      </c>
      <c r="P82" s="527"/>
      <c r="Q82" s="524"/>
      <c r="R82" s="736"/>
      <c r="S82" s="521">
        <f t="shared" si="63"/>
        <v>0</v>
      </c>
      <c r="T82" s="522">
        <f t="shared" si="55"/>
        <v>0</v>
      </c>
      <c r="U82" s="527"/>
      <c r="V82" s="524"/>
      <c r="W82" s="736"/>
      <c r="X82" s="521">
        <f t="shared" si="64"/>
        <v>0</v>
      </c>
      <c r="Y82" s="522">
        <f t="shared" si="56"/>
        <v>0</v>
      </c>
      <c r="Z82" s="527"/>
      <c r="AA82" s="524"/>
      <c r="AB82" s="736"/>
      <c r="AC82" s="521">
        <f t="shared" si="65"/>
        <v>0</v>
      </c>
      <c r="AD82" s="522">
        <f t="shared" si="57"/>
        <v>0</v>
      </c>
      <c r="AE82" s="527"/>
      <c r="AF82" s="524"/>
      <c r="AG82" s="736"/>
      <c r="AH82" s="521">
        <f t="shared" si="66"/>
        <v>0</v>
      </c>
      <c r="AI82" s="522">
        <f t="shared" si="58"/>
        <v>0</v>
      </c>
      <c r="AJ82" s="527"/>
      <c r="AK82" s="524"/>
      <c r="AL82" s="736"/>
      <c r="AM82" s="521">
        <f t="shared" si="67"/>
        <v>0</v>
      </c>
      <c r="AN82" s="522">
        <f t="shared" si="59"/>
        <v>0</v>
      </c>
      <c r="AO82" s="433"/>
      <c r="AP82" s="468"/>
    </row>
    <row r="83" spans="2:42" ht="14.25">
      <c r="B83" s="878" t="s">
        <v>63</v>
      </c>
      <c r="C83" s="879"/>
      <c r="D83" s="880"/>
      <c r="E83" s="316"/>
      <c r="F83" s="525"/>
      <c r="G83" s="526"/>
      <c r="H83" s="736"/>
      <c r="I83" s="521">
        <f t="shared" si="60"/>
        <v>0</v>
      </c>
      <c r="J83" s="522">
        <f t="shared" si="61"/>
        <v>0</v>
      </c>
      <c r="K83" s="527"/>
      <c r="L83" s="524"/>
      <c r="M83" s="736"/>
      <c r="N83" s="521">
        <f t="shared" si="62"/>
        <v>0</v>
      </c>
      <c r="O83" s="522">
        <f t="shared" si="54"/>
        <v>0</v>
      </c>
      <c r="P83" s="527"/>
      <c r="Q83" s="524"/>
      <c r="R83" s="736"/>
      <c r="S83" s="521">
        <f t="shared" si="63"/>
        <v>0</v>
      </c>
      <c r="T83" s="522">
        <f t="shared" si="55"/>
        <v>0</v>
      </c>
      <c r="U83" s="527"/>
      <c r="V83" s="524"/>
      <c r="W83" s="736"/>
      <c r="X83" s="521">
        <f t="shared" si="64"/>
        <v>0</v>
      </c>
      <c r="Y83" s="522">
        <f t="shared" si="56"/>
        <v>0</v>
      </c>
      <c r="Z83" s="527"/>
      <c r="AA83" s="524"/>
      <c r="AB83" s="736"/>
      <c r="AC83" s="521">
        <f t="shared" si="65"/>
        <v>0</v>
      </c>
      <c r="AD83" s="522">
        <f t="shared" si="57"/>
        <v>0</v>
      </c>
      <c r="AE83" s="527"/>
      <c r="AF83" s="524"/>
      <c r="AG83" s="736"/>
      <c r="AH83" s="521">
        <f t="shared" si="66"/>
        <v>0</v>
      </c>
      <c r="AI83" s="522">
        <f t="shared" si="58"/>
        <v>0</v>
      </c>
      <c r="AJ83" s="527"/>
      <c r="AK83" s="524"/>
      <c r="AL83" s="736"/>
      <c r="AM83" s="521">
        <f t="shared" si="67"/>
        <v>0</v>
      </c>
      <c r="AN83" s="522">
        <f t="shared" si="59"/>
        <v>0</v>
      </c>
      <c r="AO83" s="433"/>
      <c r="AP83" s="468"/>
    </row>
    <row r="84" spans="2:42" ht="14.25">
      <c r="B84" s="881" t="s">
        <v>64</v>
      </c>
      <c r="C84" s="882"/>
      <c r="D84" s="883"/>
      <c r="E84" s="316"/>
      <c r="F84" s="525"/>
      <c r="G84" s="526"/>
      <c r="H84" s="736"/>
      <c r="I84" s="521">
        <f t="shared" si="60"/>
        <v>0</v>
      </c>
      <c r="J84" s="522">
        <f t="shared" si="61"/>
        <v>0</v>
      </c>
      <c r="K84" s="527"/>
      <c r="L84" s="524"/>
      <c r="M84" s="736"/>
      <c r="N84" s="521">
        <f t="shared" si="62"/>
        <v>0</v>
      </c>
      <c r="O84" s="522">
        <f t="shared" si="54"/>
        <v>0</v>
      </c>
      <c r="P84" s="527"/>
      <c r="Q84" s="524"/>
      <c r="R84" s="736"/>
      <c r="S84" s="521">
        <f t="shared" si="63"/>
        <v>0</v>
      </c>
      <c r="T84" s="522">
        <f t="shared" si="55"/>
        <v>0</v>
      </c>
      <c r="U84" s="527"/>
      <c r="V84" s="524"/>
      <c r="W84" s="736"/>
      <c r="X84" s="521">
        <f t="shared" si="64"/>
        <v>0</v>
      </c>
      <c r="Y84" s="522">
        <f t="shared" si="56"/>
        <v>0</v>
      </c>
      <c r="Z84" s="527"/>
      <c r="AA84" s="524"/>
      <c r="AB84" s="736"/>
      <c r="AC84" s="521">
        <f t="shared" si="65"/>
        <v>0</v>
      </c>
      <c r="AD84" s="522">
        <f t="shared" si="57"/>
        <v>0</v>
      </c>
      <c r="AE84" s="527"/>
      <c r="AF84" s="524"/>
      <c r="AG84" s="736"/>
      <c r="AH84" s="521">
        <f t="shared" si="66"/>
        <v>0</v>
      </c>
      <c r="AI84" s="522">
        <f t="shared" si="58"/>
        <v>0</v>
      </c>
      <c r="AJ84" s="527"/>
      <c r="AK84" s="524"/>
      <c r="AL84" s="736"/>
      <c r="AM84" s="521">
        <f t="shared" si="67"/>
        <v>0</v>
      </c>
      <c r="AN84" s="522">
        <f t="shared" si="59"/>
        <v>0</v>
      </c>
      <c r="AO84" s="433"/>
      <c r="AP84" s="468"/>
    </row>
    <row r="85" spans="2:42" ht="14.25">
      <c r="B85" s="881" t="s">
        <v>65</v>
      </c>
      <c r="C85" s="882"/>
      <c r="D85" s="883"/>
      <c r="E85" s="316"/>
      <c r="F85" s="525"/>
      <c r="G85" s="526"/>
      <c r="H85" s="736"/>
      <c r="I85" s="521">
        <f t="shared" si="60"/>
        <v>0</v>
      </c>
      <c r="J85" s="522">
        <f t="shared" si="61"/>
        <v>0</v>
      </c>
      <c r="K85" s="527"/>
      <c r="L85" s="524"/>
      <c r="M85" s="736"/>
      <c r="N85" s="521">
        <f t="shared" si="62"/>
        <v>0</v>
      </c>
      <c r="O85" s="522">
        <f t="shared" si="54"/>
        <v>0</v>
      </c>
      <c r="P85" s="527"/>
      <c r="Q85" s="524"/>
      <c r="R85" s="736"/>
      <c r="S85" s="521">
        <f t="shared" si="63"/>
        <v>0</v>
      </c>
      <c r="T85" s="522">
        <f t="shared" si="55"/>
        <v>0</v>
      </c>
      <c r="U85" s="527"/>
      <c r="V85" s="524"/>
      <c r="W85" s="736"/>
      <c r="X85" s="521">
        <f t="shared" si="64"/>
        <v>0</v>
      </c>
      <c r="Y85" s="522">
        <f t="shared" si="56"/>
        <v>0</v>
      </c>
      <c r="Z85" s="527"/>
      <c r="AA85" s="524"/>
      <c r="AB85" s="736"/>
      <c r="AC85" s="521">
        <f t="shared" si="65"/>
        <v>0</v>
      </c>
      <c r="AD85" s="522">
        <f t="shared" si="57"/>
        <v>0</v>
      </c>
      <c r="AE85" s="527"/>
      <c r="AF85" s="524"/>
      <c r="AG85" s="736"/>
      <c r="AH85" s="521">
        <f t="shared" si="66"/>
        <v>0</v>
      </c>
      <c r="AI85" s="522">
        <f t="shared" si="58"/>
        <v>0</v>
      </c>
      <c r="AJ85" s="527"/>
      <c r="AK85" s="524"/>
      <c r="AL85" s="736"/>
      <c r="AM85" s="521">
        <f t="shared" si="67"/>
        <v>0</v>
      </c>
      <c r="AN85" s="522">
        <f t="shared" si="59"/>
        <v>0</v>
      </c>
      <c r="AO85" s="433"/>
      <c r="AP85" s="468"/>
    </row>
    <row r="86" spans="2:42" ht="14.25">
      <c r="B86" s="878" t="s">
        <v>66</v>
      </c>
      <c r="C86" s="879"/>
      <c r="D86" s="880"/>
      <c r="E86" s="316"/>
      <c r="F86" s="525"/>
      <c r="G86" s="526"/>
      <c r="H86" s="736"/>
      <c r="I86" s="521">
        <f t="shared" si="60"/>
        <v>0</v>
      </c>
      <c r="J86" s="522">
        <f t="shared" si="61"/>
        <v>0</v>
      </c>
      <c r="K86" s="527"/>
      <c r="L86" s="524"/>
      <c r="M86" s="736"/>
      <c r="N86" s="521">
        <f t="shared" si="62"/>
        <v>0</v>
      </c>
      <c r="O86" s="522">
        <f t="shared" si="54"/>
        <v>0</v>
      </c>
      <c r="P86" s="527"/>
      <c r="Q86" s="524"/>
      <c r="R86" s="736"/>
      <c r="S86" s="521">
        <f t="shared" si="63"/>
        <v>0</v>
      </c>
      <c r="T86" s="522">
        <f t="shared" si="55"/>
        <v>0</v>
      </c>
      <c r="U86" s="527"/>
      <c r="V86" s="524"/>
      <c r="W86" s="736"/>
      <c r="X86" s="521">
        <f t="shared" si="64"/>
        <v>0</v>
      </c>
      <c r="Y86" s="522">
        <f t="shared" si="56"/>
        <v>0</v>
      </c>
      <c r="Z86" s="527"/>
      <c r="AA86" s="524"/>
      <c r="AB86" s="736"/>
      <c r="AC86" s="521">
        <f t="shared" si="65"/>
        <v>0</v>
      </c>
      <c r="AD86" s="522">
        <f t="shared" si="57"/>
        <v>0</v>
      </c>
      <c r="AE86" s="527"/>
      <c r="AF86" s="524"/>
      <c r="AG86" s="736"/>
      <c r="AH86" s="521">
        <f t="shared" si="66"/>
        <v>0</v>
      </c>
      <c r="AI86" s="522">
        <f t="shared" si="58"/>
        <v>0</v>
      </c>
      <c r="AJ86" s="527"/>
      <c r="AK86" s="524"/>
      <c r="AL86" s="736"/>
      <c r="AM86" s="521">
        <f t="shared" si="67"/>
        <v>0</v>
      </c>
      <c r="AN86" s="522">
        <f t="shared" si="59"/>
        <v>0</v>
      </c>
      <c r="AO86" s="433"/>
      <c r="AP86" s="468"/>
    </row>
    <row r="87" spans="2:42" ht="14.25">
      <c r="B87" s="881" t="s">
        <v>67</v>
      </c>
      <c r="C87" s="882"/>
      <c r="D87" s="883"/>
      <c r="E87" s="316"/>
      <c r="F87" s="525"/>
      <c r="G87" s="526"/>
      <c r="H87" s="736"/>
      <c r="I87" s="521">
        <f t="shared" si="60"/>
        <v>0</v>
      </c>
      <c r="J87" s="522">
        <f t="shared" si="61"/>
        <v>0</v>
      </c>
      <c r="K87" s="527"/>
      <c r="L87" s="524"/>
      <c r="M87" s="736"/>
      <c r="N87" s="521">
        <f t="shared" si="62"/>
        <v>0</v>
      </c>
      <c r="O87" s="522">
        <f t="shared" si="54"/>
        <v>0</v>
      </c>
      <c r="P87" s="527"/>
      <c r="Q87" s="524"/>
      <c r="R87" s="736"/>
      <c r="S87" s="521">
        <f t="shared" si="63"/>
        <v>0</v>
      </c>
      <c r="T87" s="522">
        <f t="shared" si="55"/>
        <v>0</v>
      </c>
      <c r="U87" s="527"/>
      <c r="V87" s="524"/>
      <c r="W87" s="736"/>
      <c r="X87" s="521">
        <f t="shared" si="64"/>
        <v>0</v>
      </c>
      <c r="Y87" s="522">
        <f t="shared" si="56"/>
        <v>0</v>
      </c>
      <c r="Z87" s="527"/>
      <c r="AA87" s="524"/>
      <c r="AB87" s="736"/>
      <c r="AC87" s="521">
        <f t="shared" si="65"/>
        <v>0</v>
      </c>
      <c r="AD87" s="522">
        <f t="shared" si="57"/>
        <v>0</v>
      </c>
      <c r="AE87" s="527"/>
      <c r="AF87" s="524"/>
      <c r="AG87" s="736"/>
      <c r="AH87" s="521">
        <f t="shared" si="66"/>
        <v>0</v>
      </c>
      <c r="AI87" s="522">
        <f t="shared" si="58"/>
        <v>0</v>
      </c>
      <c r="AJ87" s="527"/>
      <c r="AK87" s="524"/>
      <c r="AL87" s="736"/>
      <c r="AM87" s="521">
        <f t="shared" si="67"/>
        <v>0</v>
      </c>
      <c r="AN87" s="522">
        <f t="shared" si="59"/>
        <v>0</v>
      </c>
      <c r="AO87" s="433"/>
      <c r="AP87" s="468"/>
    </row>
    <row r="88" spans="2:42" ht="14.25">
      <c r="B88" s="881" t="s">
        <v>68</v>
      </c>
      <c r="C88" s="882"/>
      <c r="D88" s="883"/>
      <c r="E88" s="316"/>
      <c r="F88" s="525"/>
      <c r="G88" s="526"/>
      <c r="H88" s="736"/>
      <c r="I88" s="521">
        <f t="shared" si="60"/>
        <v>0</v>
      </c>
      <c r="J88" s="522">
        <f t="shared" si="61"/>
        <v>0</v>
      </c>
      <c r="K88" s="527"/>
      <c r="L88" s="524"/>
      <c r="M88" s="736"/>
      <c r="N88" s="521">
        <f t="shared" si="62"/>
        <v>0</v>
      </c>
      <c r="O88" s="522">
        <f t="shared" si="54"/>
        <v>0</v>
      </c>
      <c r="P88" s="527"/>
      <c r="Q88" s="524"/>
      <c r="R88" s="736"/>
      <c r="S88" s="521">
        <f t="shared" si="63"/>
        <v>0</v>
      </c>
      <c r="T88" s="522">
        <f t="shared" si="55"/>
        <v>0</v>
      </c>
      <c r="U88" s="527"/>
      <c r="V88" s="524"/>
      <c r="W88" s="736"/>
      <c r="X88" s="521">
        <f t="shared" si="64"/>
        <v>0</v>
      </c>
      <c r="Y88" s="522">
        <f t="shared" si="56"/>
        <v>0</v>
      </c>
      <c r="Z88" s="527"/>
      <c r="AA88" s="524"/>
      <c r="AB88" s="736"/>
      <c r="AC88" s="521">
        <f t="shared" si="65"/>
        <v>0</v>
      </c>
      <c r="AD88" s="522">
        <f t="shared" si="57"/>
        <v>0</v>
      </c>
      <c r="AE88" s="527"/>
      <c r="AF88" s="524"/>
      <c r="AG88" s="736"/>
      <c r="AH88" s="521">
        <f t="shared" si="66"/>
        <v>0</v>
      </c>
      <c r="AI88" s="522">
        <f t="shared" si="58"/>
        <v>0</v>
      </c>
      <c r="AJ88" s="527"/>
      <c r="AK88" s="524"/>
      <c r="AL88" s="736"/>
      <c r="AM88" s="521">
        <f t="shared" si="67"/>
        <v>0</v>
      </c>
      <c r="AN88" s="522">
        <f t="shared" si="59"/>
        <v>0</v>
      </c>
      <c r="AO88" s="433"/>
      <c r="AP88" s="468"/>
    </row>
    <row r="89" spans="2:42" ht="14.25">
      <c r="B89" s="881" t="s">
        <v>69</v>
      </c>
      <c r="C89" s="882"/>
      <c r="D89" s="883"/>
      <c r="E89" s="316"/>
      <c r="F89" s="525"/>
      <c r="G89" s="526"/>
      <c r="H89" s="736"/>
      <c r="I89" s="521">
        <f t="shared" si="60"/>
        <v>0</v>
      </c>
      <c r="J89" s="522">
        <f t="shared" si="61"/>
        <v>0</v>
      </c>
      <c r="K89" s="527"/>
      <c r="L89" s="524"/>
      <c r="M89" s="736"/>
      <c r="N89" s="521">
        <f t="shared" si="62"/>
        <v>0</v>
      </c>
      <c r="O89" s="522">
        <f t="shared" si="54"/>
        <v>0</v>
      </c>
      <c r="P89" s="527"/>
      <c r="Q89" s="524"/>
      <c r="R89" s="736"/>
      <c r="S89" s="521">
        <f t="shared" si="63"/>
        <v>0</v>
      </c>
      <c r="T89" s="522">
        <f t="shared" si="55"/>
        <v>0</v>
      </c>
      <c r="U89" s="527"/>
      <c r="V89" s="524"/>
      <c r="W89" s="736"/>
      <c r="X89" s="521">
        <f t="shared" si="64"/>
        <v>0</v>
      </c>
      <c r="Y89" s="522">
        <f t="shared" si="56"/>
        <v>0</v>
      </c>
      <c r="Z89" s="527"/>
      <c r="AA89" s="524"/>
      <c r="AB89" s="736"/>
      <c r="AC89" s="521">
        <f t="shared" si="65"/>
        <v>0</v>
      </c>
      <c r="AD89" s="522">
        <f t="shared" si="57"/>
        <v>0</v>
      </c>
      <c r="AE89" s="527"/>
      <c r="AF89" s="524"/>
      <c r="AG89" s="736"/>
      <c r="AH89" s="521">
        <f t="shared" si="66"/>
        <v>0</v>
      </c>
      <c r="AI89" s="522">
        <f t="shared" si="58"/>
        <v>0</v>
      </c>
      <c r="AJ89" s="527"/>
      <c r="AK89" s="524"/>
      <c r="AL89" s="736"/>
      <c r="AM89" s="521">
        <f t="shared" si="67"/>
        <v>0</v>
      </c>
      <c r="AN89" s="522">
        <f t="shared" si="59"/>
        <v>0</v>
      </c>
      <c r="AO89" s="433"/>
      <c r="AP89" s="468"/>
    </row>
    <row r="90" spans="2:42" ht="14.25">
      <c r="B90" s="881" t="s">
        <v>70</v>
      </c>
      <c r="C90" s="882"/>
      <c r="D90" s="883"/>
      <c r="E90" s="316"/>
      <c r="F90" s="525"/>
      <c r="G90" s="526"/>
      <c r="H90" s="736"/>
      <c r="I90" s="521">
        <f t="shared" si="60"/>
        <v>0</v>
      </c>
      <c r="J90" s="522">
        <f t="shared" si="61"/>
        <v>0</v>
      </c>
      <c r="K90" s="527"/>
      <c r="L90" s="524"/>
      <c r="M90" s="736"/>
      <c r="N90" s="521">
        <f t="shared" si="62"/>
        <v>0</v>
      </c>
      <c r="O90" s="522">
        <f t="shared" si="54"/>
        <v>0</v>
      </c>
      <c r="P90" s="527"/>
      <c r="Q90" s="524"/>
      <c r="R90" s="736"/>
      <c r="S90" s="521">
        <f t="shared" si="63"/>
        <v>0</v>
      </c>
      <c r="T90" s="522">
        <f t="shared" si="55"/>
        <v>0</v>
      </c>
      <c r="U90" s="527"/>
      <c r="V90" s="524"/>
      <c r="W90" s="736"/>
      <c r="X90" s="521">
        <f t="shared" si="64"/>
        <v>0</v>
      </c>
      <c r="Y90" s="522">
        <f t="shared" si="56"/>
        <v>0</v>
      </c>
      <c r="Z90" s="527"/>
      <c r="AA90" s="524"/>
      <c r="AB90" s="736"/>
      <c r="AC90" s="521">
        <f t="shared" si="65"/>
        <v>0</v>
      </c>
      <c r="AD90" s="522">
        <f t="shared" si="57"/>
        <v>0</v>
      </c>
      <c r="AE90" s="527"/>
      <c r="AF90" s="524"/>
      <c r="AG90" s="736"/>
      <c r="AH90" s="521">
        <f t="shared" si="66"/>
        <v>0</v>
      </c>
      <c r="AI90" s="522">
        <f t="shared" si="58"/>
        <v>0</v>
      </c>
      <c r="AJ90" s="527"/>
      <c r="AK90" s="524"/>
      <c r="AL90" s="736"/>
      <c r="AM90" s="521">
        <f t="shared" si="67"/>
        <v>0</v>
      </c>
      <c r="AN90" s="522">
        <f t="shared" si="59"/>
        <v>0</v>
      </c>
      <c r="AO90" s="433"/>
      <c r="AP90" s="468"/>
    </row>
    <row r="91" spans="2:42" ht="14.25">
      <c r="B91" s="878" t="s">
        <v>71</v>
      </c>
      <c r="C91" s="879"/>
      <c r="D91" s="880"/>
      <c r="E91" s="316"/>
      <c r="F91" s="525"/>
      <c r="G91" s="526"/>
      <c r="H91" s="736"/>
      <c r="I91" s="521">
        <f t="shared" si="60"/>
        <v>0</v>
      </c>
      <c r="J91" s="522">
        <f t="shared" si="61"/>
        <v>0</v>
      </c>
      <c r="K91" s="527"/>
      <c r="L91" s="524"/>
      <c r="M91" s="736"/>
      <c r="N91" s="521">
        <f t="shared" si="62"/>
        <v>0</v>
      </c>
      <c r="O91" s="522">
        <f t="shared" si="54"/>
        <v>0</v>
      </c>
      <c r="P91" s="527"/>
      <c r="Q91" s="524"/>
      <c r="R91" s="736"/>
      <c r="S91" s="521">
        <f t="shared" si="63"/>
        <v>0</v>
      </c>
      <c r="T91" s="522">
        <f t="shared" si="55"/>
        <v>0</v>
      </c>
      <c r="U91" s="527"/>
      <c r="V91" s="524"/>
      <c r="W91" s="736"/>
      <c r="X91" s="521">
        <f t="shared" si="64"/>
        <v>0</v>
      </c>
      <c r="Y91" s="522">
        <f t="shared" si="56"/>
        <v>0</v>
      </c>
      <c r="Z91" s="527"/>
      <c r="AA91" s="524"/>
      <c r="AB91" s="736"/>
      <c r="AC91" s="521">
        <f t="shared" si="65"/>
        <v>0</v>
      </c>
      <c r="AD91" s="522">
        <f t="shared" si="57"/>
        <v>0</v>
      </c>
      <c r="AE91" s="527"/>
      <c r="AF91" s="524"/>
      <c r="AG91" s="736"/>
      <c r="AH91" s="521">
        <f t="shared" si="66"/>
        <v>0</v>
      </c>
      <c r="AI91" s="522">
        <f t="shared" si="58"/>
        <v>0</v>
      </c>
      <c r="AJ91" s="527"/>
      <c r="AK91" s="524"/>
      <c r="AL91" s="736"/>
      <c r="AM91" s="521">
        <f t="shared" si="67"/>
        <v>0</v>
      </c>
      <c r="AN91" s="522">
        <f t="shared" si="59"/>
        <v>0</v>
      </c>
      <c r="AO91" s="433"/>
      <c r="AP91" s="468"/>
    </row>
    <row r="92" spans="2:42" ht="14.25">
      <c r="B92" s="881"/>
      <c r="C92" s="882"/>
      <c r="D92" s="883"/>
      <c r="E92" s="316"/>
      <c r="F92" s="525"/>
      <c r="G92" s="526"/>
      <c r="H92" s="736"/>
      <c r="I92" s="521">
        <f t="shared" si="60"/>
        <v>0</v>
      </c>
      <c r="J92" s="522">
        <f t="shared" si="61"/>
        <v>0</v>
      </c>
      <c r="K92" s="527"/>
      <c r="L92" s="524"/>
      <c r="M92" s="736"/>
      <c r="N92" s="521">
        <f t="shared" si="62"/>
        <v>0</v>
      </c>
      <c r="O92" s="522">
        <f t="shared" si="54"/>
        <v>0</v>
      </c>
      <c r="P92" s="527"/>
      <c r="Q92" s="524"/>
      <c r="R92" s="736"/>
      <c r="S92" s="521">
        <f t="shared" si="63"/>
        <v>0</v>
      </c>
      <c r="T92" s="522">
        <f t="shared" si="55"/>
        <v>0</v>
      </c>
      <c r="U92" s="527"/>
      <c r="V92" s="524"/>
      <c r="W92" s="736"/>
      <c r="X92" s="521">
        <f t="shared" si="64"/>
        <v>0</v>
      </c>
      <c r="Y92" s="522">
        <f t="shared" si="56"/>
        <v>0</v>
      </c>
      <c r="Z92" s="527"/>
      <c r="AA92" s="524"/>
      <c r="AB92" s="736"/>
      <c r="AC92" s="521">
        <f t="shared" si="65"/>
        <v>0</v>
      </c>
      <c r="AD92" s="522">
        <f t="shared" si="57"/>
        <v>0</v>
      </c>
      <c r="AE92" s="527"/>
      <c r="AF92" s="524"/>
      <c r="AG92" s="736"/>
      <c r="AH92" s="521">
        <f t="shared" si="66"/>
        <v>0</v>
      </c>
      <c r="AI92" s="522">
        <f t="shared" si="58"/>
        <v>0</v>
      </c>
      <c r="AJ92" s="527"/>
      <c r="AK92" s="524"/>
      <c r="AL92" s="736"/>
      <c r="AM92" s="521">
        <f t="shared" si="67"/>
        <v>0</v>
      </c>
      <c r="AN92" s="522">
        <f t="shared" si="59"/>
        <v>0</v>
      </c>
      <c r="AO92" s="433"/>
      <c r="AP92" s="468"/>
    </row>
    <row r="93" spans="2:42" ht="14.25">
      <c r="B93" s="884"/>
      <c r="C93" s="884"/>
      <c r="D93" s="884"/>
      <c r="E93" s="316"/>
      <c r="F93" s="525"/>
      <c r="G93" s="526"/>
      <c r="H93" s="736"/>
      <c r="I93" s="521">
        <f t="shared" si="60"/>
        <v>0</v>
      </c>
      <c r="J93" s="522">
        <f t="shared" si="61"/>
        <v>0</v>
      </c>
      <c r="K93" s="527"/>
      <c r="L93" s="524"/>
      <c r="M93" s="736"/>
      <c r="N93" s="521">
        <f t="shared" si="62"/>
        <v>0</v>
      </c>
      <c r="O93" s="522">
        <f t="shared" si="54"/>
        <v>0</v>
      </c>
      <c r="P93" s="527"/>
      <c r="Q93" s="524"/>
      <c r="R93" s="736"/>
      <c r="S93" s="521">
        <f t="shared" si="63"/>
        <v>0</v>
      </c>
      <c r="T93" s="522">
        <f t="shared" si="55"/>
        <v>0</v>
      </c>
      <c r="U93" s="527"/>
      <c r="V93" s="524"/>
      <c r="W93" s="736"/>
      <c r="X93" s="521">
        <f t="shared" si="64"/>
        <v>0</v>
      </c>
      <c r="Y93" s="522">
        <f t="shared" si="56"/>
        <v>0</v>
      </c>
      <c r="Z93" s="527"/>
      <c r="AA93" s="524"/>
      <c r="AB93" s="736"/>
      <c r="AC93" s="521">
        <f t="shared" si="65"/>
        <v>0</v>
      </c>
      <c r="AD93" s="522">
        <f t="shared" si="57"/>
        <v>0</v>
      </c>
      <c r="AE93" s="527"/>
      <c r="AF93" s="524"/>
      <c r="AG93" s="736"/>
      <c r="AH93" s="521">
        <f t="shared" si="66"/>
        <v>0</v>
      </c>
      <c r="AI93" s="522">
        <f t="shared" si="58"/>
        <v>0</v>
      </c>
      <c r="AJ93" s="527"/>
      <c r="AK93" s="524"/>
      <c r="AL93" s="736"/>
      <c r="AM93" s="521">
        <f t="shared" si="67"/>
        <v>0</v>
      </c>
      <c r="AN93" s="522">
        <f t="shared" si="59"/>
        <v>0</v>
      </c>
      <c r="AO93" s="433"/>
      <c r="AP93" s="468"/>
    </row>
    <row r="94" spans="2:42" ht="15" thickBot="1">
      <c r="B94" s="884"/>
      <c r="C94" s="884"/>
      <c r="D94" s="884"/>
      <c r="E94" s="316"/>
      <c r="F94" s="528"/>
      <c r="G94" s="539"/>
      <c r="H94" s="736"/>
      <c r="I94" s="540">
        <f t="shared" si="60"/>
        <v>0</v>
      </c>
      <c r="J94" s="541">
        <f t="shared" si="61"/>
        <v>0</v>
      </c>
      <c r="K94" s="530"/>
      <c r="L94" s="531"/>
      <c r="M94" s="736"/>
      <c r="N94" s="540">
        <f t="shared" si="62"/>
        <v>0</v>
      </c>
      <c r="O94" s="541">
        <f t="shared" si="54"/>
        <v>0</v>
      </c>
      <c r="P94" s="530"/>
      <c r="Q94" s="531"/>
      <c r="R94" s="736"/>
      <c r="S94" s="540">
        <f t="shared" si="63"/>
        <v>0</v>
      </c>
      <c r="T94" s="541">
        <f t="shared" si="55"/>
        <v>0</v>
      </c>
      <c r="U94" s="530"/>
      <c r="V94" s="531"/>
      <c r="W94" s="736"/>
      <c r="X94" s="540">
        <f t="shared" si="64"/>
        <v>0</v>
      </c>
      <c r="Y94" s="541">
        <f t="shared" si="56"/>
        <v>0</v>
      </c>
      <c r="Z94" s="530"/>
      <c r="AA94" s="531"/>
      <c r="AB94" s="736"/>
      <c r="AC94" s="540">
        <f t="shared" si="65"/>
        <v>0</v>
      </c>
      <c r="AD94" s="541">
        <f t="shared" si="57"/>
        <v>0</v>
      </c>
      <c r="AE94" s="530"/>
      <c r="AF94" s="531"/>
      <c r="AG94" s="736"/>
      <c r="AH94" s="540">
        <f t="shared" si="66"/>
        <v>0</v>
      </c>
      <c r="AI94" s="541">
        <f t="shared" si="58"/>
        <v>0</v>
      </c>
      <c r="AJ94" s="530"/>
      <c r="AK94" s="531"/>
      <c r="AL94" s="736"/>
      <c r="AM94" s="540">
        <f t="shared" si="67"/>
        <v>0</v>
      </c>
      <c r="AN94" s="541">
        <f t="shared" si="59"/>
        <v>0</v>
      </c>
      <c r="AO94" s="433"/>
      <c r="AP94" s="468"/>
    </row>
    <row r="95" spans="2:42" ht="16.149999999999999" customHeight="1" thickBot="1">
      <c r="B95" s="877" t="s">
        <v>207</v>
      </c>
      <c r="C95" s="877"/>
      <c r="D95" s="877"/>
      <c r="E95" s="877"/>
      <c r="F95" s="535"/>
      <c r="G95" s="542"/>
      <c r="H95" s="497">
        <f>SUM(H68:H94)</f>
        <v>0</v>
      </c>
      <c r="I95" s="497">
        <f>SUM(I68:I94)</f>
        <v>0</v>
      </c>
      <c r="J95" s="497">
        <f>SUM(J68:J94)</f>
        <v>0</v>
      </c>
      <c r="K95" s="535"/>
      <c r="L95" s="536"/>
      <c r="M95" s="497">
        <f>SUM(M68:M94)</f>
        <v>0</v>
      </c>
      <c r="N95" s="497">
        <f>SUM(N68:N94)</f>
        <v>0</v>
      </c>
      <c r="O95" s="497">
        <f>SUM(O68:O94)</f>
        <v>0</v>
      </c>
      <c r="P95" s="535"/>
      <c r="Q95" s="536"/>
      <c r="R95" s="497">
        <f>SUM(R68:R94)</f>
        <v>0</v>
      </c>
      <c r="S95" s="497">
        <f>SUM(S68:S94)</f>
        <v>0</v>
      </c>
      <c r="T95" s="497">
        <f>SUM(T68:T94)</f>
        <v>0</v>
      </c>
      <c r="U95" s="535"/>
      <c r="V95" s="536"/>
      <c r="W95" s="497">
        <f>SUM(W68:W94)</f>
        <v>0</v>
      </c>
      <c r="X95" s="497">
        <f>SUM(X68:X94)</f>
        <v>0</v>
      </c>
      <c r="Y95" s="497">
        <f>SUM(Y68:Y94)</f>
        <v>0</v>
      </c>
      <c r="Z95" s="535"/>
      <c r="AA95" s="536"/>
      <c r="AB95" s="497">
        <f>SUM(AB68:AB94)</f>
        <v>0</v>
      </c>
      <c r="AC95" s="497">
        <f>SUM(AC68:AC94)</f>
        <v>0</v>
      </c>
      <c r="AD95" s="497">
        <f>SUM(AD68:AD94)</f>
        <v>0</v>
      </c>
      <c r="AE95" s="535"/>
      <c r="AF95" s="536"/>
      <c r="AG95" s="497">
        <f>SUM(AG68:AG94)</f>
        <v>0</v>
      </c>
      <c r="AH95" s="497">
        <f>SUM(AH68:AH94)</f>
        <v>0</v>
      </c>
      <c r="AI95" s="497">
        <f>SUM(AI68:AI94)</f>
        <v>0</v>
      </c>
      <c r="AJ95" s="535"/>
      <c r="AK95" s="536"/>
      <c r="AL95" s="497">
        <f>SUM(AL68:AL94)</f>
        <v>0</v>
      </c>
      <c r="AM95" s="497">
        <f>SUM(AM68:AM94)</f>
        <v>0</v>
      </c>
      <c r="AN95" s="497">
        <f>SUM(AN68:AN94)</f>
        <v>0</v>
      </c>
      <c r="AO95" s="468"/>
      <c r="AP95" s="468"/>
    </row>
    <row r="96" spans="2:42" ht="14.25">
      <c r="B96" s="503"/>
      <c r="C96" s="503"/>
      <c r="D96" s="465"/>
      <c r="E96" s="503"/>
      <c r="F96" s="465"/>
      <c r="G96" s="465"/>
      <c r="H96" s="465"/>
      <c r="I96" s="465"/>
      <c r="J96" s="465"/>
      <c r="K96" s="465"/>
      <c r="L96" s="465"/>
      <c r="M96" s="465"/>
      <c r="N96" s="465"/>
      <c r="O96" s="465"/>
      <c r="P96" s="465"/>
      <c r="Q96" s="465"/>
      <c r="R96" s="465"/>
      <c r="S96" s="465"/>
      <c r="T96" s="465"/>
      <c r="U96" s="465"/>
      <c r="V96" s="465"/>
      <c r="W96" s="433"/>
      <c r="X96" s="433"/>
      <c r="Y96" s="468"/>
      <c r="Z96" s="468"/>
      <c r="AA96" s="468"/>
      <c r="AB96" s="468"/>
      <c r="AC96" s="468"/>
      <c r="AD96" s="468"/>
      <c r="AE96" s="468"/>
      <c r="AF96" s="468"/>
      <c r="AG96" s="468"/>
      <c r="AH96" s="468"/>
      <c r="AI96" s="468"/>
      <c r="AJ96" s="468"/>
      <c r="AK96" s="468"/>
      <c r="AL96" s="468"/>
      <c r="AM96" s="468"/>
      <c r="AN96" s="468"/>
      <c r="AO96" s="468"/>
      <c r="AP96" s="468"/>
    </row>
    <row r="97" spans="2:42" ht="14.25">
      <c r="B97" s="503"/>
      <c r="C97" s="503"/>
      <c r="D97" s="465"/>
      <c r="E97" s="503"/>
      <c r="F97" s="465"/>
      <c r="G97" s="465"/>
      <c r="H97" s="465"/>
      <c r="I97" s="465"/>
      <c r="J97" s="465"/>
      <c r="K97" s="465"/>
      <c r="L97" s="465"/>
      <c r="M97" s="465"/>
      <c r="N97" s="465"/>
      <c r="O97" s="465"/>
      <c r="P97" s="465"/>
      <c r="Q97" s="465"/>
      <c r="R97" s="465"/>
      <c r="S97" s="465"/>
      <c r="T97" s="465"/>
      <c r="U97" s="465"/>
      <c r="V97" s="465"/>
      <c r="W97" s="433"/>
      <c r="X97" s="433"/>
      <c r="Y97" s="468"/>
      <c r="Z97" s="468"/>
      <c r="AA97" s="468"/>
      <c r="AB97" s="468"/>
      <c r="AC97" s="468"/>
      <c r="AD97" s="468"/>
      <c r="AE97" s="468"/>
      <c r="AF97" s="468"/>
      <c r="AG97" s="468"/>
      <c r="AH97" s="468"/>
      <c r="AI97" s="468"/>
      <c r="AJ97" s="468"/>
      <c r="AK97" s="468"/>
      <c r="AL97" s="468"/>
      <c r="AM97" s="468"/>
      <c r="AN97" s="468"/>
      <c r="AO97" s="468"/>
      <c r="AP97" s="468"/>
    </row>
    <row r="98" spans="2:42" ht="36" customHeight="1">
      <c r="B98" s="467" t="s">
        <v>72</v>
      </c>
      <c r="C98" s="467"/>
      <c r="D98" s="467"/>
      <c r="E98" s="503"/>
      <c r="F98" s="465"/>
      <c r="G98" s="465"/>
      <c r="H98" s="465"/>
      <c r="I98" s="465"/>
      <c r="J98" s="465"/>
      <c r="K98" s="465"/>
      <c r="L98" s="465"/>
      <c r="M98" s="465"/>
      <c r="N98" s="465"/>
      <c r="O98" s="465"/>
      <c r="P98" s="465"/>
      <c r="Q98" s="465"/>
      <c r="R98" s="465"/>
      <c r="S98" s="465"/>
      <c r="T98" s="465"/>
      <c r="U98" s="465"/>
      <c r="V98" s="465"/>
      <c r="W98" s="433"/>
      <c r="X98" s="433"/>
      <c r="Y98" s="468"/>
      <c r="Z98" s="468"/>
      <c r="AA98" s="468"/>
      <c r="AB98" s="468"/>
      <c r="AC98" s="468"/>
      <c r="AD98" s="468"/>
      <c r="AE98" s="468"/>
      <c r="AF98" s="468"/>
      <c r="AG98" s="468"/>
      <c r="AH98" s="468"/>
      <c r="AI98" s="468"/>
      <c r="AJ98" s="468"/>
      <c r="AK98" s="468"/>
      <c r="AL98" s="468"/>
      <c r="AM98" s="468"/>
      <c r="AN98" s="468"/>
      <c r="AO98" s="468"/>
      <c r="AP98" s="468"/>
    </row>
    <row r="99" spans="2:42" ht="15" thickBot="1">
      <c r="B99" s="503"/>
      <c r="C99" s="503"/>
      <c r="D99" s="465"/>
      <c r="E99" s="465"/>
      <c r="F99" s="465"/>
      <c r="G99" s="465"/>
      <c r="H99" s="465"/>
      <c r="I99" s="465"/>
      <c r="J99" s="465"/>
      <c r="K99" s="465"/>
      <c r="L99" s="465"/>
      <c r="M99" s="465"/>
      <c r="N99" s="465"/>
      <c r="O99" s="465"/>
      <c r="P99" s="465"/>
      <c r="Q99" s="465"/>
      <c r="R99" s="465"/>
      <c r="S99" s="465"/>
      <c r="T99" s="465"/>
      <c r="U99" s="465"/>
      <c r="V99" s="465"/>
      <c r="W99" s="433"/>
      <c r="X99" s="433"/>
      <c r="Y99" s="468"/>
      <c r="Z99" s="468"/>
      <c r="AA99" s="468"/>
      <c r="AB99" s="468"/>
      <c r="AC99" s="468"/>
      <c r="AD99" s="468"/>
      <c r="AE99" s="468"/>
      <c r="AF99" s="468"/>
      <c r="AG99" s="468"/>
      <c r="AH99" s="468"/>
      <c r="AI99" s="468"/>
      <c r="AJ99" s="468"/>
      <c r="AK99" s="468"/>
      <c r="AL99" s="468"/>
      <c r="AM99" s="468"/>
      <c r="AN99" s="468"/>
      <c r="AO99" s="468"/>
      <c r="AP99" s="468"/>
    </row>
    <row r="100" spans="2:42" ht="45" customHeight="1" thickBot="1">
      <c r="B100" s="543" t="s">
        <v>73</v>
      </c>
      <c r="C100" s="544"/>
      <c r="D100" s="545" t="s">
        <v>74</v>
      </c>
      <c r="E100" s="546" t="s">
        <v>24</v>
      </c>
      <c r="F100" s="873">
        <f t="shared" ref="F100:J100" si="68">IF($D$4="","",$D$4)</f>
        <v>2028</v>
      </c>
      <c r="G100" s="873"/>
      <c r="H100" s="873">
        <f t="shared" si="68"/>
        <v>2028</v>
      </c>
      <c r="I100" s="873">
        <f t="shared" si="68"/>
        <v>2028</v>
      </c>
      <c r="J100" s="873">
        <f t="shared" si="68"/>
        <v>2028</v>
      </c>
      <c r="K100" s="465"/>
      <c r="L100" s="465"/>
      <c r="M100" s="465"/>
      <c r="N100" s="465"/>
      <c r="O100" s="465"/>
      <c r="P100" s="465"/>
      <c r="Q100" s="465"/>
      <c r="R100" s="465"/>
      <c r="S100" s="465"/>
      <c r="T100" s="465"/>
      <c r="U100" s="465"/>
      <c r="V100" s="465"/>
      <c r="W100" s="433"/>
      <c r="X100" s="433"/>
      <c r="Y100" s="468"/>
      <c r="Z100" s="468"/>
      <c r="AA100" s="468"/>
      <c r="AB100" s="468"/>
      <c r="AC100" s="468"/>
      <c r="AD100" s="468"/>
      <c r="AE100" s="468"/>
      <c r="AF100" s="468"/>
      <c r="AG100" s="468"/>
      <c r="AH100" s="468"/>
      <c r="AI100" s="468"/>
      <c r="AJ100" s="468"/>
      <c r="AK100" s="468"/>
      <c r="AL100" s="468"/>
      <c r="AM100" s="468"/>
      <c r="AN100" s="468"/>
      <c r="AO100" s="468"/>
      <c r="AP100" s="468"/>
    </row>
    <row r="101" spans="2:42" ht="15" customHeight="1">
      <c r="B101" s="874"/>
      <c r="C101" s="874"/>
      <c r="D101" s="874"/>
      <c r="E101" s="874"/>
      <c r="F101" s="875"/>
      <c r="G101" s="547"/>
      <c r="H101" s="512" t="s">
        <v>31</v>
      </c>
      <c r="I101" s="548" t="s">
        <v>26</v>
      </c>
      <c r="J101" s="549" t="s">
        <v>28</v>
      </c>
      <c r="K101" s="465"/>
      <c r="L101" s="465"/>
      <c r="M101" s="465"/>
      <c r="N101" s="465"/>
      <c r="O101" s="465"/>
      <c r="P101" s="465"/>
      <c r="Q101" s="465"/>
      <c r="R101" s="465"/>
      <c r="S101" s="465"/>
      <c r="T101" s="465"/>
      <c r="U101" s="465"/>
      <c r="V101" s="465"/>
      <c r="W101" s="433"/>
      <c r="X101" s="433"/>
      <c r="Y101" s="468"/>
      <c r="Z101" s="468"/>
      <c r="AA101" s="468"/>
      <c r="AB101" s="468"/>
      <c r="AC101" s="468"/>
      <c r="AD101" s="468"/>
      <c r="AE101" s="468"/>
      <c r="AF101" s="468"/>
      <c r="AG101" s="468"/>
      <c r="AH101" s="468"/>
      <c r="AI101" s="468"/>
      <c r="AJ101" s="468"/>
      <c r="AK101" s="468"/>
      <c r="AL101" s="468"/>
      <c r="AM101" s="468"/>
      <c r="AN101" s="468"/>
      <c r="AO101" s="468"/>
      <c r="AP101" s="468"/>
    </row>
    <row r="102" spans="2:42" ht="13.9" customHeight="1">
      <c r="B102" s="550" t="s">
        <v>75</v>
      </c>
      <c r="C102" s="551"/>
      <c r="D102" s="552">
        <v>0</v>
      </c>
      <c r="E102" s="751">
        <v>0</v>
      </c>
      <c r="F102" s="525"/>
      <c r="G102" s="520"/>
      <c r="H102" s="318"/>
      <c r="I102" s="521">
        <f t="shared" ref="I102:I107" si="69">J102-H102</f>
        <v>0</v>
      </c>
      <c r="J102" s="522">
        <f t="shared" ref="J102:J107" si="70">H102+(H102*E102)</f>
        <v>0</v>
      </c>
      <c r="K102" s="465"/>
      <c r="L102" s="465"/>
      <c r="M102" s="465"/>
      <c r="N102" s="465"/>
      <c r="O102" s="465"/>
      <c r="P102" s="465"/>
      <c r="Q102" s="465"/>
      <c r="R102" s="465"/>
      <c r="S102" s="465"/>
      <c r="T102" s="465"/>
      <c r="U102" s="465"/>
      <c r="V102" s="465"/>
      <c r="W102" s="433"/>
      <c r="X102" s="433"/>
      <c r="Y102" s="468"/>
      <c r="Z102" s="468"/>
      <c r="AA102" s="468"/>
      <c r="AB102" s="468"/>
      <c r="AC102" s="468"/>
      <c r="AD102" s="468"/>
      <c r="AE102" s="468"/>
      <c r="AF102" s="468"/>
      <c r="AG102" s="468"/>
      <c r="AH102" s="468"/>
      <c r="AI102" s="468"/>
      <c r="AJ102" s="468"/>
      <c r="AK102" s="468"/>
      <c r="AL102" s="468"/>
      <c r="AM102" s="468"/>
      <c r="AN102" s="468"/>
      <c r="AO102" s="468"/>
      <c r="AP102" s="468"/>
    </row>
    <row r="103" spans="2:42" ht="13.9" customHeight="1">
      <c r="B103" s="550" t="s">
        <v>76</v>
      </c>
      <c r="C103" s="551"/>
      <c r="D103" s="322"/>
      <c r="E103" s="749"/>
      <c r="F103" s="519"/>
      <c r="G103" s="526"/>
      <c r="H103" s="318"/>
      <c r="I103" s="521">
        <f t="shared" si="69"/>
        <v>0</v>
      </c>
      <c r="J103" s="522">
        <f t="shared" si="70"/>
        <v>0</v>
      </c>
      <c r="K103" s="465"/>
      <c r="L103" s="465"/>
      <c r="M103" s="465"/>
      <c r="N103" s="465"/>
      <c r="O103" s="465"/>
      <c r="P103" s="465"/>
      <c r="Q103" s="465"/>
      <c r="R103" s="465"/>
      <c r="S103" s="465"/>
      <c r="T103" s="465"/>
      <c r="U103" s="465"/>
      <c r="V103" s="465"/>
      <c r="W103" s="433"/>
      <c r="X103" s="433"/>
      <c r="Y103" s="468"/>
      <c r="Z103" s="468"/>
      <c r="AA103" s="468"/>
      <c r="AB103" s="468"/>
      <c r="AC103" s="468"/>
      <c r="AD103" s="468"/>
      <c r="AE103" s="468"/>
      <c r="AF103" s="468"/>
      <c r="AG103" s="468"/>
      <c r="AH103" s="468"/>
      <c r="AI103" s="468"/>
      <c r="AJ103" s="468"/>
      <c r="AK103" s="468"/>
      <c r="AL103" s="468"/>
      <c r="AM103" s="468"/>
      <c r="AN103" s="468"/>
      <c r="AO103" s="468"/>
      <c r="AP103" s="468"/>
    </row>
    <row r="104" spans="2:42" ht="13.15" customHeight="1">
      <c r="B104" s="550" t="s">
        <v>77</v>
      </c>
      <c r="C104" s="551"/>
      <c r="D104" s="322"/>
      <c r="E104" s="749"/>
      <c r="F104" s="519"/>
      <c r="G104" s="526"/>
      <c r="H104" s="318"/>
      <c r="I104" s="521">
        <f t="shared" si="69"/>
        <v>0</v>
      </c>
      <c r="J104" s="522">
        <f t="shared" si="70"/>
        <v>0</v>
      </c>
      <c r="K104" s="465"/>
      <c r="L104" s="465"/>
      <c r="M104" s="465"/>
      <c r="N104" s="465"/>
      <c r="O104" s="465"/>
      <c r="P104" s="465"/>
      <c r="Q104" s="465"/>
      <c r="R104" s="465"/>
      <c r="S104" s="465"/>
      <c r="T104" s="465"/>
      <c r="U104" s="465"/>
      <c r="V104" s="465"/>
      <c r="W104" s="433"/>
      <c r="X104" s="433"/>
      <c r="Y104" s="468"/>
      <c r="Z104" s="468"/>
      <c r="AA104" s="468"/>
      <c r="AB104" s="468"/>
      <c r="AC104" s="468"/>
      <c r="AD104" s="468"/>
      <c r="AE104" s="468"/>
      <c r="AF104" s="468"/>
      <c r="AG104" s="468"/>
      <c r="AH104" s="468"/>
      <c r="AI104" s="468"/>
      <c r="AJ104" s="468"/>
      <c r="AK104" s="468"/>
      <c r="AL104" s="468"/>
      <c r="AM104" s="468"/>
      <c r="AN104" s="468"/>
      <c r="AO104" s="468"/>
      <c r="AP104" s="468"/>
    </row>
    <row r="105" spans="2:42" ht="13.15" customHeight="1">
      <c r="B105" s="550" t="s">
        <v>78</v>
      </c>
      <c r="C105" s="551"/>
      <c r="D105" s="322"/>
      <c r="E105" s="749"/>
      <c r="F105" s="519"/>
      <c r="G105" s="526"/>
      <c r="H105" s="318"/>
      <c r="I105" s="521">
        <f t="shared" si="69"/>
        <v>0</v>
      </c>
      <c r="J105" s="522">
        <f t="shared" si="70"/>
        <v>0</v>
      </c>
      <c r="K105" s="465"/>
      <c r="L105" s="465"/>
      <c r="M105" s="465"/>
      <c r="N105" s="465"/>
      <c r="O105" s="465"/>
      <c r="P105" s="465"/>
      <c r="Q105" s="465"/>
      <c r="R105" s="465"/>
      <c r="S105" s="465"/>
      <c r="T105" s="465"/>
      <c r="U105" s="465"/>
      <c r="V105" s="465"/>
      <c r="W105" s="433"/>
      <c r="X105" s="433"/>
      <c r="Y105" s="468"/>
      <c r="Z105" s="468"/>
      <c r="AA105" s="468"/>
      <c r="AB105" s="468"/>
      <c r="AC105" s="468"/>
      <c r="AD105" s="468"/>
      <c r="AE105" s="468"/>
      <c r="AF105" s="468"/>
      <c r="AG105" s="468"/>
      <c r="AH105" s="468"/>
      <c r="AI105" s="468"/>
      <c r="AJ105" s="468"/>
      <c r="AK105" s="468"/>
      <c r="AL105" s="468"/>
      <c r="AM105" s="468"/>
      <c r="AN105" s="468"/>
      <c r="AO105" s="468"/>
      <c r="AP105" s="468"/>
    </row>
    <row r="106" spans="2:42" ht="13.15" customHeight="1">
      <c r="B106" s="550" t="s">
        <v>79</v>
      </c>
      <c r="C106" s="551"/>
      <c r="D106" s="322"/>
      <c r="E106" s="749"/>
      <c r="F106" s="519"/>
      <c r="G106" s="526"/>
      <c r="H106" s="318"/>
      <c r="I106" s="521">
        <f t="shared" si="69"/>
        <v>0</v>
      </c>
      <c r="J106" s="522">
        <f t="shared" si="70"/>
        <v>0</v>
      </c>
      <c r="K106" s="465"/>
      <c r="L106" s="465"/>
      <c r="M106" s="465"/>
      <c r="N106" s="465"/>
      <c r="O106" s="465"/>
      <c r="P106" s="465"/>
      <c r="Q106" s="465"/>
      <c r="R106" s="465"/>
      <c r="S106" s="465"/>
      <c r="T106" s="465"/>
      <c r="U106" s="465"/>
      <c r="V106" s="465"/>
      <c r="W106" s="433"/>
      <c r="X106" s="433"/>
      <c r="Y106" s="468"/>
      <c r="Z106" s="468"/>
      <c r="AA106" s="468"/>
      <c r="AB106" s="468"/>
      <c r="AC106" s="468"/>
      <c r="AD106" s="468"/>
      <c r="AE106" s="468"/>
      <c r="AF106" s="468"/>
      <c r="AG106" s="468"/>
      <c r="AH106" s="468"/>
      <c r="AI106" s="468"/>
      <c r="AJ106" s="468"/>
      <c r="AK106" s="468"/>
      <c r="AL106" s="468"/>
      <c r="AM106" s="468"/>
      <c r="AN106" s="468"/>
      <c r="AO106" s="468"/>
      <c r="AP106" s="468"/>
    </row>
    <row r="107" spans="2:42" ht="13.15" customHeight="1">
      <c r="B107" s="550" t="s">
        <v>33</v>
      </c>
      <c r="C107" s="551"/>
      <c r="D107" s="322"/>
      <c r="E107" s="749"/>
      <c r="F107" s="519"/>
      <c r="G107" s="526"/>
      <c r="H107" s="318"/>
      <c r="I107" s="521">
        <f t="shared" si="69"/>
        <v>0</v>
      </c>
      <c r="J107" s="522">
        <f t="shared" si="70"/>
        <v>0</v>
      </c>
      <c r="K107" s="465"/>
      <c r="L107" s="465"/>
      <c r="M107" s="465"/>
      <c r="N107" s="465"/>
      <c r="O107" s="465"/>
      <c r="P107" s="465"/>
      <c r="Q107" s="465"/>
      <c r="R107" s="465"/>
      <c r="S107" s="465"/>
      <c r="T107" s="465"/>
      <c r="U107" s="465"/>
      <c r="V107" s="465"/>
      <c r="W107" s="433"/>
      <c r="X107" s="433"/>
      <c r="Y107" s="468"/>
      <c r="Z107" s="468"/>
      <c r="AA107" s="468"/>
      <c r="AB107" s="468"/>
      <c r="AC107" s="468"/>
      <c r="AD107" s="468"/>
      <c r="AE107" s="468"/>
      <c r="AF107" s="468"/>
      <c r="AG107" s="468"/>
      <c r="AH107" s="468"/>
      <c r="AI107" s="468"/>
      <c r="AJ107" s="468"/>
      <c r="AK107" s="468"/>
      <c r="AL107" s="468"/>
      <c r="AM107" s="468"/>
      <c r="AN107" s="468"/>
      <c r="AO107" s="468"/>
      <c r="AP107" s="468"/>
    </row>
    <row r="108" spans="2:42" ht="13.15" customHeight="1">
      <c r="B108" s="550" t="s">
        <v>80</v>
      </c>
      <c r="C108" s="551"/>
      <c r="D108" s="322"/>
      <c r="E108" s="749"/>
      <c r="F108" s="519"/>
      <c r="G108" s="526"/>
      <c r="H108" s="318"/>
      <c r="I108" s="521">
        <f t="shared" ref="I108:I116" si="71">J108-H108</f>
        <v>0</v>
      </c>
      <c r="J108" s="522">
        <f t="shared" ref="J108:J116" si="72">H108+(H108*E108)</f>
        <v>0</v>
      </c>
      <c r="K108" s="465"/>
      <c r="L108" s="465"/>
      <c r="M108" s="465"/>
      <c r="N108" s="465"/>
      <c r="O108" s="465"/>
      <c r="P108" s="465"/>
      <c r="Q108" s="465"/>
      <c r="R108" s="465"/>
      <c r="S108" s="465"/>
      <c r="T108" s="465"/>
      <c r="U108" s="465"/>
      <c r="V108" s="465"/>
      <c r="W108" s="433"/>
      <c r="X108" s="433"/>
      <c r="Y108" s="468"/>
      <c r="Z108" s="468"/>
      <c r="AA108" s="468"/>
      <c r="AB108" s="468"/>
      <c r="AC108" s="468"/>
      <c r="AD108" s="468"/>
      <c r="AE108" s="468"/>
      <c r="AF108" s="468"/>
      <c r="AG108" s="468"/>
      <c r="AH108" s="468"/>
      <c r="AI108" s="468"/>
      <c r="AJ108" s="468"/>
      <c r="AK108" s="468"/>
      <c r="AL108" s="468"/>
      <c r="AM108" s="468"/>
      <c r="AN108" s="468"/>
      <c r="AO108" s="468"/>
      <c r="AP108" s="468"/>
    </row>
    <row r="109" spans="2:42" ht="13.15" customHeight="1">
      <c r="B109" s="320"/>
      <c r="C109" s="551"/>
      <c r="D109" s="322"/>
      <c r="E109" s="749"/>
      <c r="F109" s="519"/>
      <c r="G109" s="526"/>
      <c r="H109" s="318"/>
      <c r="I109" s="521">
        <f t="shared" si="71"/>
        <v>0</v>
      </c>
      <c r="J109" s="522">
        <f t="shared" si="72"/>
        <v>0</v>
      </c>
      <c r="K109" s="465"/>
      <c r="L109" s="465"/>
      <c r="M109" s="465"/>
      <c r="N109" s="465"/>
      <c r="O109" s="465"/>
      <c r="P109" s="465"/>
      <c r="Q109" s="465"/>
      <c r="R109" s="465"/>
      <c r="S109" s="465"/>
      <c r="T109" s="465"/>
      <c r="U109" s="465"/>
      <c r="V109" s="465"/>
      <c r="W109" s="433"/>
      <c r="X109" s="433"/>
      <c r="Y109" s="468"/>
      <c r="Z109" s="468"/>
      <c r="AA109" s="468"/>
      <c r="AB109" s="468"/>
      <c r="AC109" s="468"/>
      <c r="AD109" s="468"/>
      <c r="AE109" s="468"/>
      <c r="AF109" s="468"/>
      <c r="AG109" s="468"/>
      <c r="AH109" s="468"/>
      <c r="AI109" s="468"/>
      <c r="AJ109" s="468"/>
      <c r="AK109" s="468"/>
      <c r="AL109" s="468"/>
      <c r="AM109" s="468"/>
      <c r="AN109" s="468"/>
      <c r="AO109" s="468"/>
      <c r="AP109" s="468"/>
    </row>
    <row r="110" spans="2:42" ht="13.15" customHeight="1">
      <c r="B110" s="320"/>
      <c r="C110" s="551"/>
      <c r="D110" s="322"/>
      <c r="E110" s="749"/>
      <c r="F110" s="519"/>
      <c r="G110" s="526"/>
      <c r="H110" s="318"/>
      <c r="I110" s="521">
        <f t="shared" si="71"/>
        <v>0</v>
      </c>
      <c r="J110" s="522">
        <f t="shared" si="72"/>
        <v>0</v>
      </c>
      <c r="K110" s="465"/>
      <c r="L110" s="465"/>
      <c r="M110" s="465"/>
      <c r="N110" s="465"/>
      <c r="O110" s="465"/>
      <c r="P110" s="465"/>
      <c r="Q110" s="465"/>
      <c r="R110" s="465"/>
      <c r="S110" s="465"/>
      <c r="T110" s="465"/>
      <c r="U110" s="465"/>
      <c r="V110" s="465"/>
      <c r="W110" s="433"/>
      <c r="X110" s="433"/>
      <c r="Y110" s="468"/>
      <c r="Z110" s="468"/>
      <c r="AA110" s="468"/>
      <c r="AB110" s="468"/>
      <c r="AC110" s="468"/>
      <c r="AD110" s="468"/>
      <c r="AE110" s="468"/>
      <c r="AF110" s="468"/>
      <c r="AG110" s="468"/>
      <c r="AH110" s="468"/>
      <c r="AI110" s="468"/>
      <c r="AJ110" s="468"/>
      <c r="AK110" s="468"/>
      <c r="AL110" s="468"/>
      <c r="AM110" s="468"/>
      <c r="AN110" s="468"/>
      <c r="AO110" s="468"/>
      <c r="AP110" s="468"/>
    </row>
    <row r="111" spans="2:42" ht="13.15" customHeight="1">
      <c r="B111" s="320"/>
      <c r="C111" s="551"/>
      <c r="D111" s="322"/>
      <c r="E111" s="749"/>
      <c r="F111" s="519"/>
      <c r="G111" s="526"/>
      <c r="H111" s="318"/>
      <c r="I111" s="521">
        <f t="shared" si="71"/>
        <v>0</v>
      </c>
      <c r="J111" s="522">
        <f t="shared" si="72"/>
        <v>0</v>
      </c>
      <c r="K111" s="465"/>
      <c r="L111" s="465"/>
      <c r="M111" s="465"/>
      <c r="N111" s="465"/>
      <c r="O111" s="465"/>
      <c r="P111" s="465"/>
      <c r="Q111" s="465"/>
      <c r="R111" s="465"/>
      <c r="S111" s="465"/>
      <c r="T111" s="465"/>
      <c r="U111" s="465"/>
      <c r="V111" s="465"/>
      <c r="W111" s="433"/>
      <c r="X111" s="433"/>
      <c r="Y111" s="468"/>
      <c r="Z111" s="468"/>
      <c r="AA111" s="468"/>
      <c r="AB111" s="468"/>
      <c r="AC111" s="468"/>
      <c r="AD111" s="468"/>
      <c r="AE111" s="468"/>
      <c r="AF111" s="468"/>
      <c r="AG111" s="468"/>
      <c r="AH111" s="468"/>
      <c r="AI111" s="468"/>
      <c r="AJ111" s="468"/>
      <c r="AK111" s="468"/>
      <c r="AL111" s="468"/>
      <c r="AM111" s="468"/>
      <c r="AN111" s="468"/>
      <c r="AO111" s="468"/>
      <c r="AP111" s="468"/>
    </row>
    <row r="112" spans="2:42" ht="13.15" customHeight="1">
      <c r="B112" s="320"/>
      <c r="C112" s="551"/>
      <c r="D112" s="322"/>
      <c r="E112" s="749"/>
      <c r="F112" s="519"/>
      <c r="G112" s="526"/>
      <c r="H112" s="318"/>
      <c r="I112" s="521">
        <f t="shared" si="71"/>
        <v>0</v>
      </c>
      <c r="J112" s="522">
        <f t="shared" si="72"/>
        <v>0</v>
      </c>
      <c r="K112" s="465"/>
      <c r="L112" s="465"/>
      <c r="M112" s="465"/>
      <c r="N112" s="465"/>
      <c r="O112" s="465"/>
      <c r="P112" s="465"/>
      <c r="Q112" s="465"/>
      <c r="R112" s="465"/>
      <c r="S112" s="465"/>
      <c r="T112" s="465"/>
      <c r="U112" s="465"/>
      <c r="V112" s="465"/>
      <c r="W112" s="433"/>
      <c r="X112" s="433"/>
      <c r="Y112" s="468"/>
      <c r="Z112" s="468"/>
      <c r="AA112" s="468"/>
      <c r="AB112" s="468"/>
      <c r="AC112" s="468"/>
      <c r="AD112" s="468"/>
      <c r="AE112" s="468"/>
      <c r="AF112" s="468"/>
      <c r="AG112" s="468"/>
      <c r="AH112" s="468"/>
      <c r="AI112" s="468"/>
      <c r="AJ112" s="468"/>
      <c r="AK112" s="468"/>
      <c r="AL112" s="468"/>
      <c r="AM112" s="468"/>
      <c r="AN112" s="468"/>
      <c r="AO112" s="468"/>
      <c r="AP112" s="468"/>
    </row>
    <row r="113" spans="2:42" ht="13.15" customHeight="1">
      <c r="B113" s="320"/>
      <c r="C113" s="551"/>
      <c r="D113" s="322"/>
      <c r="E113" s="749"/>
      <c r="F113" s="519"/>
      <c r="G113" s="526"/>
      <c r="H113" s="318"/>
      <c r="I113" s="521">
        <f t="shared" si="71"/>
        <v>0</v>
      </c>
      <c r="J113" s="522">
        <f t="shared" si="72"/>
        <v>0</v>
      </c>
      <c r="K113" s="465"/>
      <c r="L113" s="465"/>
      <c r="M113" s="465"/>
      <c r="N113" s="465"/>
      <c r="O113" s="465"/>
      <c r="P113" s="465"/>
      <c r="Q113" s="465"/>
      <c r="R113" s="465"/>
      <c r="S113" s="465"/>
      <c r="T113" s="465"/>
      <c r="U113" s="465"/>
      <c r="V113" s="465"/>
      <c r="W113" s="433"/>
      <c r="X113" s="433"/>
      <c r="Y113" s="468"/>
      <c r="Z113" s="468"/>
      <c r="AA113" s="468"/>
      <c r="AB113" s="468"/>
      <c r="AC113" s="468"/>
      <c r="AD113" s="468"/>
      <c r="AE113" s="468"/>
      <c r="AF113" s="468"/>
      <c r="AG113" s="468"/>
      <c r="AH113" s="468"/>
      <c r="AI113" s="468"/>
      <c r="AJ113" s="468"/>
      <c r="AK113" s="468"/>
      <c r="AL113" s="468"/>
      <c r="AM113" s="468"/>
      <c r="AN113" s="468"/>
      <c r="AO113" s="468"/>
      <c r="AP113" s="468"/>
    </row>
    <row r="114" spans="2:42" ht="13.15" customHeight="1">
      <c r="B114" s="320"/>
      <c r="C114" s="551"/>
      <c r="D114" s="322"/>
      <c r="E114" s="749"/>
      <c r="F114" s="519"/>
      <c r="G114" s="526"/>
      <c r="H114" s="318"/>
      <c r="I114" s="521">
        <f t="shared" si="71"/>
        <v>0</v>
      </c>
      <c r="J114" s="522">
        <f t="shared" si="72"/>
        <v>0</v>
      </c>
      <c r="K114" s="465"/>
      <c r="L114" s="465"/>
      <c r="M114" s="465"/>
      <c r="N114" s="465"/>
      <c r="O114" s="465"/>
      <c r="P114" s="465"/>
      <c r="Q114" s="465"/>
      <c r="R114" s="465"/>
      <c r="S114" s="465"/>
      <c r="T114" s="465"/>
      <c r="U114" s="465"/>
      <c r="V114" s="465"/>
      <c r="W114" s="433"/>
      <c r="X114" s="433"/>
      <c r="Y114" s="468"/>
      <c r="Z114" s="468"/>
      <c r="AA114" s="468"/>
      <c r="AB114" s="468"/>
      <c r="AC114" s="468"/>
      <c r="AD114" s="468"/>
      <c r="AE114" s="468"/>
      <c r="AF114" s="468"/>
      <c r="AG114" s="468"/>
      <c r="AH114" s="468"/>
      <c r="AI114" s="468"/>
      <c r="AJ114" s="468"/>
      <c r="AK114" s="468"/>
      <c r="AL114" s="468"/>
      <c r="AM114" s="468"/>
      <c r="AN114" s="468"/>
      <c r="AO114" s="468"/>
      <c r="AP114" s="468"/>
    </row>
    <row r="115" spans="2:42" ht="13.15" customHeight="1">
      <c r="B115" s="320"/>
      <c r="C115" s="551"/>
      <c r="D115" s="322"/>
      <c r="E115" s="749"/>
      <c r="F115" s="519"/>
      <c r="G115" s="526"/>
      <c r="H115" s="318"/>
      <c r="I115" s="521">
        <f t="shared" si="71"/>
        <v>0</v>
      </c>
      <c r="J115" s="522">
        <f t="shared" si="72"/>
        <v>0</v>
      </c>
      <c r="K115" s="465"/>
      <c r="L115" s="465"/>
      <c r="M115" s="465"/>
      <c r="N115" s="465"/>
      <c r="O115" s="465"/>
      <c r="P115" s="465"/>
      <c r="Q115" s="465"/>
      <c r="R115" s="465"/>
      <c r="S115" s="465"/>
      <c r="T115" s="465"/>
      <c r="U115" s="465"/>
      <c r="V115" s="465"/>
      <c r="W115" s="433"/>
      <c r="X115" s="433"/>
      <c r="Y115" s="468"/>
      <c r="Z115" s="468"/>
      <c r="AA115" s="468"/>
      <c r="AB115" s="468"/>
      <c r="AC115" s="468"/>
      <c r="AD115" s="468"/>
      <c r="AE115" s="468"/>
      <c r="AF115" s="468"/>
      <c r="AG115" s="468"/>
      <c r="AH115" s="468"/>
      <c r="AI115" s="468"/>
      <c r="AJ115" s="468"/>
      <c r="AK115" s="468"/>
      <c r="AL115" s="468"/>
      <c r="AM115" s="468"/>
      <c r="AN115" s="468"/>
      <c r="AO115" s="468"/>
      <c r="AP115" s="468"/>
    </row>
    <row r="116" spans="2:42" ht="13.15" customHeight="1" thickBot="1">
      <c r="B116" s="321"/>
      <c r="C116" s="553"/>
      <c r="D116" s="323"/>
      <c r="E116" s="750"/>
      <c r="F116" s="554"/>
      <c r="G116" s="539"/>
      <c r="H116" s="324"/>
      <c r="I116" s="555">
        <f t="shared" si="71"/>
        <v>0</v>
      </c>
      <c r="J116" s="556">
        <f t="shared" si="72"/>
        <v>0</v>
      </c>
      <c r="K116" s="465"/>
      <c r="L116" s="465"/>
      <c r="M116" s="465"/>
      <c r="N116" s="465"/>
      <c r="O116" s="465"/>
      <c r="P116" s="465"/>
      <c r="Q116" s="465"/>
      <c r="R116" s="465"/>
      <c r="S116" s="465"/>
      <c r="T116" s="465"/>
      <c r="U116" s="465"/>
      <c r="V116" s="465"/>
      <c r="W116" s="433"/>
      <c r="X116" s="433"/>
      <c r="Y116" s="468"/>
      <c r="Z116" s="468"/>
      <c r="AA116" s="468"/>
      <c r="AB116" s="468"/>
      <c r="AC116" s="468"/>
      <c r="AD116" s="468"/>
      <c r="AE116" s="468"/>
      <c r="AF116" s="468"/>
      <c r="AG116" s="468"/>
      <c r="AH116" s="468"/>
      <c r="AI116" s="468"/>
      <c r="AJ116" s="468"/>
      <c r="AK116" s="468"/>
      <c r="AL116" s="468"/>
      <c r="AM116" s="468"/>
      <c r="AN116" s="468"/>
      <c r="AO116" s="468"/>
      <c r="AP116" s="468"/>
    </row>
    <row r="117" spans="2:42" ht="13.15" customHeight="1" thickBot="1">
      <c r="B117" s="876" t="s">
        <v>81</v>
      </c>
      <c r="C117" s="876"/>
      <c r="D117" s="876"/>
      <c r="E117" s="876"/>
      <c r="F117" s="557"/>
      <c r="G117" s="533"/>
      <c r="H117" s="499">
        <f>SUM(H102:H116)</f>
        <v>0</v>
      </c>
      <c r="I117" s="499">
        <f>SUM(I102:I116)</f>
        <v>0</v>
      </c>
      <c r="J117" s="430">
        <f>SUM(J102:J116)</f>
        <v>0</v>
      </c>
      <c r="K117" s="465"/>
      <c r="L117" s="465"/>
      <c r="M117" s="465"/>
      <c r="N117" s="465"/>
      <c r="O117" s="465"/>
      <c r="P117" s="465"/>
      <c r="Q117" s="465"/>
      <c r="R117" s="465"/>
      <c r="S117" s="465"/>
      <c r="T117" s="465"/>
      <c r="U117" s="465"/>
      <c r="V117" s="465"/>
      <c r="W117" s="433"/>
      <c r="X117" s="433"/>
      <c r="Y117" s="468"/>
      <c r="Z117" s="468"/>
      <c r="AA117" s="468"/>
      <c r="AB117" s="468"/>
      <c r="AC117" s="468"/>
      <c r="AD117" s="468"/>
      <c r="AE117" s="468"/>
      <c r="AF117" s="468"/>
      <c r="AG117" s="468"/>
      <c r="AH117" s="468"/>
      <c r="AI117" s="468"/>
      <c r="AJ117" s="468"/>
      <c r="AK117" s="468"/>
      <c r="AL117" s="468"/>
      <c r="AM117" s="468"/>
      <c r="AN117" s="468"/>
      <c r="AO117" s="468"/>
      <c r="AP117" s="468"/>
    </row>
    <row r="118" spans="2:42" ht="13.15" customHeight="1" thickBot="1">
      <c r="B118" s="428"/>
      <c r="C118" s="428"/>
      <c r="D118" s="428"/>
      <c r="E118" s="428"/>
      <c r="F118" s="433"/>
      <c r="G118" s="433"/>
      <c r="H118" s="504"/>
      <c r="I118" s="504"/>
      <c r="J118" s="504"/>
      <c r="K118" s="465"/>
      <c r="L118" s="465"/>
      <c r="M118" s="465"/>
      <c r="N118" s="465"/>
      <c r="O118" s="465"/>
      <c r="P118" s="465"/>
      <c r="Q118" s="465"/>
      <c r="R118" s="465"/>
      <c r="S118" s="465"/>
      <c r="T118" s="465"/>
      <c r="U118" s="465"/>
      <c r="V118" s="465"/>
      <c r="W118" s="433"/>
      <c r="X118" s="433"/>
      <c r="Y118" s="468"/>
      <c r="Z118" s="468"/>
      <c r="AA118" s="468"/>
      <c r="AB118" s="468"/>
      <c r="AC118" s="468"/>
      <c r="AD118" s="468"/>
      <c r="AE118" s="468"/>
      <c r="AF118" s="468"/>
      <c r="AG118" s="468"/>
      <c r="AH118" s="468"/>
      <c r="AI118" s="468"/>
      <c r="AJ118" s="468"/>
      <c r="AK118" s="468"/>
      <c r="AL118" s="468"/>
      <c r="AM118" s="468"/>
      <c r="AN118" s="468"/>
      <c r="AO118" s="468"/>
      <c r="AP118" s="468"/>
    </row>
    <row r="119" spans="2:42" ht="45" customHeight="1" thickBot="1">
      <c r="B119" s="543" t="s">
        <v>82</v>
      </c>
      <c r="C119" s="544"/>
      <c r="D119" s="545" t="s">
        <v>74</v>
      </c>
      <c r="E119" s="546" t="s">
        <v>24</v>
      </c>
      <c r="F119" s="873">
        <f>IF(D4="","",F100+1)</f>
        <v>2029</v>
      </c>
      <c r="G119" s="873"/>
      <c r="H119" s="873"/>
      <c r="I119" s="873"/>
      <c r="J119" s="873"/>
      <c r="K119" s="465"/>
      <c r="L119" s="465"/>
      <c r="M119" s="465"/>
      <c r="N119" s="465"/>
      <c r="O119" s="465"/>
      <c r="P119" s="465"/>
      <c r="Q119" s="465"/>
      <c r="R119" s="465"/>
      <c r="S119" s="465"/>
      <c r="T119" s="465"/>
      <c r="U119" s="465"/>
      <c r="V119" s="465"/>
      <c r="W119" s="433"/>
      <c r="X119" s="433"/>
      <c r="Y119" s="468"/>
      <c r="Z119" s="468"/>
      <c r="AA119" s="468"/>
      <c r="AB119" s="468"/>
      <c r="AC119" s="468"/>
      <c r="AD119" s="468"/>
      <c r="AE119" s="468"/>
      <c r="AF119" s="468"/>
      <c r="AG119" s="468"/>
      <c r="AH119" s="468"/>
      <c r="AI119" s="468"/>
      <c r="AJ119" s="468"/>
      <c r="AK119" s="468"/>
      <c r="AL119" s="468"/>
      <c r="AM119" s="468"/>
      <c r="AN119" s="468"/>
      <c r="AO119" s="468"/>
      <c r="AP119" s="468"/>
    </row>
    <row r="120" spans="2:42" ht="15" customHeight="1">
      <c r="B120" s="874"/>
      <c r="C120" s="874"/>
      <c r="D120" s="874"/>
      <c r="E120" s="874"/>
      <c r="F120" s="875"/>
      <c r="G120" s="547"/>
      <c r="H120" s="512" t="s">
        <v>31</v>
      </c>
      <c r="I120" s="548" t="s">
        <v>26</v>
      </c>
      <c r="J120" s="549" t="s">
        <v>28</v>
      </c>
      <c r="K120" s="465"/>
      <c r="L120" s="465"/>
      <c r="M120" s="465"/>
      <c r="N120" s="465"/>
      <c r="O120" s="465"/>
      <c r="P120" s="465"/>
      <c r="Q120" s="465"/>
      <c r="R120" s="465"/>
      <c r="S120" s="465"/>
      <c r="T120" s="465"/>
      <c r="U120" s="465"/>
      <c r="V120" s="465"/>
      <c r="W120" s="433"/>
      <c r="X120" s="433"/>
      <c r="Y120" s="468"/>
      <c r="Z120" s="468"/>
      <c r="AA120" s="468"/>
      <c r="AB120" s="468"/>
      <c r="AC120" s="468"/>
      <c r="AD120" s="468"/>
      <c r="AE120" s="468"/>
      <c r="AF120" s="468"/>
      <c r="AG120" s="468"/>
      <c r="AH120" s="468"/>
      <c r="AI120" s="468"/>
      <c r="AJ120" s="468"/>
      <c r="AK120" s="468"/>
      <c r="AL120" s="468"/>
      <c r="AM120" s="468"/>
      <c r="AN120" s="468"/>
      <c r="AO120" s="468"/>
      <c r="AP120" s="468"/>
    </row>
    <row r="121" spans="2:42" ht="15" customHeight="1">
      <c r="B121" s="550" t="s">
        <v>75</v>
      </c>
      <c r="C121" s="551"/>
      <c r="D121" s="558">
        <v>0</v>
      </c>
      <c r="E121" s="157">
        <v>0</v>
      </c>
      <c r="F121" s="559"/>
      <c r="G121" s="520"/>
      <c r="H121" s="318"/>
      <c r="I121" s="521">
        <f t="shared" ref="I121:I127" si="73">J121-H121</f>
        <v>0</v>
      </c>
      <c r="J121" s="522">
        <f t="shared" ref="J121:J127" si="74">H121+(H121*E121)</f>
        <v>0</v>
      </c>
      <c r="K121" s="465"/>
      <c r="L121" s="465"/>
      <c r="M121" s="465"/>
      <c r="N121" s="465"/>
      <c r="O121" s="465"/>
      <c r="P121" s="465"/>
      <c r="Q121" s="465"/>
      <c r="R121" s="465"/>
      <c r="S121" s="465"/>
      <c r="T121" s="465"/>
      <c r="U121" s="465"/>
      <c r="V121" s="465"/>
      <c r="W121" s="433"/>
      <c r="X121" s="433"/>
      <c r="Y121" s="468"/>
      <c r="Z121" s="468"/>
      <c r="AA121" s="468"/>
      <c r="AB121" s="468"/>
      <c r="AC121" s="468"/>
      <c r="AD121" s="468"/>
      <c r="AE121" s="468"/>
      <c r="AF121" s="468"/>
      <c r="AG121" s="468"/>
      <c r="AH121" s="468"/>
      <c r="AI121" s="468"/>
      <c r="AJ121" s="468"/>
      <c r="AK121" s="468"/>
      <c r="AL121" s="468"/>
      <c r="AM121" s="468"/>
      <c r="AN121" s="468"/>
      <c r="AO121" s="468"/>
      <c r="AP121" s="468"/>
    </row>
    <row r="122" spans="2:42" ht="15" customHeight="1">
      <c r="B122" s="550" t="s">
        <v>76</v>
      </c>
      <c r="C122" s="551"/>
      <c r="D122" s="326"/>
      <c r="E122" s="752"/>
      <c r="F122" s="560"/>
      <c r="G122" s="526"/>
      <c r="H122" s="318"/>
      <c r="I122" s="521">
        <f t="shared" si="73"/>
        <v>0</v>
      </c>
      <c r="J122" s="522">
        <f t="shared" si="74"/>
        <v>0</v>
      </c>
      <c r="K122" s="465"/>
      <c r="L122" s="465"/>
      <c r="M122" s="465"/>
      <c r="N122" s="465"/>
      <c r="O122" s="465"/>
      <c r="P122" s="465"/>
      <c r="Q122" s="465"/>
      <c r="R122" s="465"/>
      <c r="S122" s="465"/>
      <c r="T122" s="465"/>
      <c r="U122" s="465"/>
      <c r="V122" s="465"/>
      <c r="W122" s="433"/>
      <c r="X122" s="433"/>
      <c r="Y122" s="468"/>
      <c r="Z122" s="468"/>
      <c r="AA122" s="468"/>
      <c r="AB122" s="468"/>
      <c r="AC122" s="468"/>
      <c r="AD122" s="468"/>
      <c r="AE122" s="468"/>
      <c r="AF122" s="468"/>
      <c r="AG122" s="468"/>
      <c r="AH122" s="468"/>
      <c r="AI122" s="468"/>
      <c r="AJ122" s="468"/>
      <c r="AK122" s="468"/>
      <c r="AL122" s="468"/>
      <c r="AM122" s="468"/>
      <c r="AN122" s="468"/>
      <c r="AO122" s="468"/>
      <c r="AP122" s="468"/>
    </row>
    <row r="123" spans="2:42" ht="15" customHeight="1">
      <c r="B123" s="550" t="s">
        <v>77</v>
      </c>
      <c r="C123" s="551"/>
      <c r="D123" s="326"/>
      <c r="E123" s="752"/>
      <c r="F123" s="560"/>
      <c r="G123" s="526"/>
      <c r="H123" s="318"/>
      <c r="I123" s="521">
        <f t="shared" si="73"/>
        <v>0</v>
      </c>
      <c r="J123" s="522">
        <f t="shared" si="74"/>
        <v>0</v>
      </c>
      <c r="K123" s="465"/>
      <c r="L123" s="465"/>
      <c r="M123" s="465"/>
      <c r="N123" s="465"/>
      <c r="O123" s="465"/>
      <c r="P123" s="465"/>
      <c r="Q123" s="465"/>
      <c r="R123" s="465"/>
      <c r="S123" s="465"/>
      <c r="T123" s="465"/>
      <c r="U123" s="465"/>
      <c r="V123" s="465"/>
      <c r="W123" s="433"/>
      <c r="X123" s="433"/>
      <c r="Y123" s="468"/>
      <c r="Z123" s="468"/>
      <c r="AA123" s="468"/>
      <c r="AB123" s="468"/>
      <c r="AC123" s="468"/>
      <c r="AD123" s="468"/>
      <c r="AE123" s="468"/>
      <c r="AF123" s="468"/>
      <c r="AG123" s="468"/>
      <c r="AH123" s="468"/>
      <c r="AI123" s="468"/>
      <c r="AJ123" s="468"/>
      <c r="AK123" s="468"/>
      <c r="AL123" s="468"/>
      <c r="AM123" s="468"/>
      <c r="AN123" s="468"/>
      <c r="AO123" s="468"/>
      <c r="AP123" s="468"/>
    </row>
    <row r="124" spans="2:42" ht="15" customHeight="1">
      <c r="B124" s="550" t="s">
        <v>78</v>
      </c>
      <c r="C124" s="551"/>
      <c r="D124" s="326"/>
      <c r="E124" s="752"/>
      <c r="F124" s="560"/>
      <c r="G124" s="526"/>
      <c r="H124" s="318"/>
      <c r="I124" s="521">
        <f t="shared" si="73"/>
        <v>0</v>
      </c>
      <c r="J124" s="522">
        <f t="shared" si="74"/>
        <v>0</v>
      </c>
      <c r="K124" s="465"/>
      <c r="L124" s="465"/>
      <c r="M124" s="465"/>
      <c r="N124" s="465"/>
      <c r="O124" s="465"/>
      <c r="P124" s="465"/>
      <c r="Q124" s="465"/>
      <c r="R124" s="465"/>
      <c r="S124" s="465"/>
      <c r="T124" s="465"/>
      <c r="U124" s="465"/>
      <c r="V124" s="465"/>
      <c r="W124" s="433"/>
      <c r="X124" s="433"/>
      <c r="Y124" s="468"/>
      <c r="Z124" s="468"/>
      <c r="AA124" s="468"/>
      <c r="AB124" s="468"/>
      <c r="AC124" s="468"/>
      <c r="AD124" s="468"/>
      <c r="AE124" s="468"/>
      <c r="AF124" s="468"/>
      <c r="AG124" s="468"/>
      <c r="AH124" s="468"/>
      <c r="AI124" s="468"/>
      <c r="AJ124" s="468"/>
      <c r="AK124" s="468"/>
      <c r="AL124" s="468"/>
      <c r="AM124" s="468"/>
      <c r="AN124" s="468"/>
      <c r="AO124" s="468"/>
      <c r="AP124" s="468"/>
    </row>
    <row r="125" spans="2:42" ht="15" customHeight="1">
      <c r="B125" s="550" t="s">
        <v>79</v>
      </c>
      <c r="C125" s="551"/>
      <c r="D125" s="326"/>
      <c r="E125" s="752"/>
      <c r="F125" s="560"/>
      <c r="G125" s="526"/>
      <c r="H125" s="318"/>
      <c r="I125" s="521">
        <f t="shared" si="73"/>
        <v>0</v>
      </c>
      <c r="J125" s="522">
        <f t="shared" si="74"/>
        <v>0</v>
      </c>
      <c r="K125" s="465"/>
      <c r="L125" s="465"/>
      <c r="M125" s="465"/>
      <c r="N125" s="465"/>
      <c r="O125" s="465"/>
      <c r="P125" s="465"/>
      <c r="Q125" s="465"/>
      <c r="R125" s="465"/>
      <c r="S125" s="465"/>
      <c r="T125" s="465"/>
      <c r="U125" s="465"/>
      <c r="V125" s="465"/>
      <c r="W125" s="433"/>
      <c r="X125" s="433"/>
      <c r="Y125" s="468"/>
      <c r="Z125" s="468"/>
      <c r="AA125" s="468"/>
      <c r="AB125" s="468"/>
      <c r="AC125" s="468"/>
      <c r="AD125" s="468"/>
      <c r="AE125" s="468"/>
      <c r="AF125" s="468"/>
      <c r="AG125" s="468"/>
      <c r="AH125" s="468"/>
      <c r="AI125" s="468"/>
      <c r="AJ125" s="468"/>
      <c r="AK125" s="468"/>
      <c r="AL125" s="468"/>
      <c r="AM125" s="468"/>
      <c r="AN125" s="468"/>
      <c r="AO125" s="468"/>
      <c r="AP125" s="468"/>
    </row>
    <row r="126" spans="2:42" ht="15" customHeight="1">
      <c r="B126" s="550" t="s">
        <v>33</v>
      </c>
      <c r="C126" s="551"/>
      <c r="D126" s="326"/>
      <c r="E126" s="752"/>
      <c r="F126" s="560"/>
      <c r="G126" s="526"/>
      <c r="H126" s="318"/>
      <c r="I126" s="521">
        <f t="shared" si="73"/>
        <v>0</v>
      </c>
      <c r="J126" s="522">
        <f t="shared" si="74"/>
        <v>0</v>
      </c>
      <c r="K126" s="465"/>
      <c r="L126" s="465"/>
      <c r="M126" s="465"/>
      <c r="N126" s="465"/>
      <c r="O126" s="465"/>
      <c r="P126" s="465"/>
      <c r="Q126" s="465"/>
      <c r="R126" s="465"/>
      <c r="S126" s="465"/>
      <c r="T126" s="465"/>
      <c r="U126" s="465"/>
      <c r="V126" s="465"/>
      <c r="W126" s="433"/>
      <c r="X126" s="433"/>
      <c r="Y126" s="468"/>
      <c r="Z126" s="468"/>
      <c r="AA126" s="468"/>
      <c r="AB126" s="468"/>
      <c r="AC126" s="468"/>
      <c r="AD126" s="468"/>
      <c r="AE126" s="468"/>
      <c r="AF126" s="468"/>
      <c r="AG126" s="468"/>
      <c r="AH126" s="468"/>
      <c r="AI126" s="468"/>
      <c r="AJ126" s="468"/>
      <c r="AK126" s="468"/>
      <c r="AL126" s="468"/>
      <c r="AM126" s="468"/>
      <c r="AN126" s="468"/>
      <c r="AO126" s="468"/>
      <c r="AP126" s="468"/>
    </row>
    <row r="127" spans="2:42" ht="15" customHeight="1">
      <c r="B127" s="550" t="s">
        <v>80</v>
      </c>
      <c r="C127" s="551"/>
      <c r="D127" s="326"/>
      <c r="E127" s="752"/>
      <c r="F127" s="559"/>
      <c r="G127" s="520"/>
      <c r="H127" s="327"/>
      <c r="I127" s="483">
        <f t="shared" si="73"/>
        <v>0</v>
      </c>
      <c r="J127" s="484">
        <f t="shared" si="74"/>
        <v>0</v>
      </c>
      <c r="K127" s="465"/>
      <c r="L127" s="465"/>
      <c r="M127" s="465"/>
      <c r="N127" s="465"/>
      <c r="O127" s="465"/>
      <c r="P127" s="465"/>
      <c r="Q127" s="465"/>
      <c r="R127" s="465"/>
      <c r="S127" s="465"/>
      <c r="T127" s="465"/>
      <c r="U127" s="465"/>
      <c r="V127" s="465"/>
      <c r="W127" s="433"/>
      <c r="X127" s="433"/>
      <c r="Y127" s="468"/>
      <c r="Z127" s="468"/>
      <c r="AA127" s="468"/>
      <c r="AB127" s="468"/>
      <c r="AC127" s="468"/>
      <c r="AD127" s="468"/>
      <c r="AE127" s="468"/>
      <c r="AF127" s="468"/>
      <c r="AG127" s="468"/>
      <c r="AH127" s="468"/>
      <c r="AI127" s="468"/>
      <c r="AJ127" s="468"/>
      <c r="AK127" s="468"/>
      <c r="AL127" s="468"/>
      <c r="AM127" s="468"/>
      <c r="AN127" s="468"/>
      <c r="AO127" s="468"/>
      <c r="AP127" s="468"/>
    </row>
    <row r="128" spans="2:42" ht="13.9" customHeight="1">
      <c r="B128" s="320"/>
      <c r="C128" s="551"/>
      <c r="D128" s="326"/>
      <c r="E128" s="752"/>
      <c r="F128" s="559"/>
      <c r="G128" s="520"/>
      <c r="H128" s="327"/>
      <c r="I128" s="483">
        <f t="shared" ref="I128:I134" si="75">J128-H128</f>
        <v>0</v>
      </c>
      <c r="J128" s="484">
        <f t="shared" ref="J128:J134" si="76">H128+(H128*E128)</f>
        <v>0</v>
      </c>
      <c r="K128" s="465"/>
      <c r="L128" s="465"/>
      <c r="M128" s="465"/>
      <c r="N128" s="465"/>
      <c r="O128" s="465"/>
      <c r="P128" s="465"/>
      <c r="Q128" s="465"/>
      <c r="R128" s="465"/>
      <c r="S128" s="465"/>
      <c r="T128" s="465"/>
      <c r="U128" s="465"/>
      <c r="V128" s="465"/>
      <c r="W128" s="433"/>
      <c r="X128" s="433"/>
      <c r="Y128" s="468"/>
      <c r="Z128" s="468"/>
      <c r="AA128" s="468"/>
      <c r="AB128" s="468"/>
      <c r="AC128" s="468"/>
      <c r="AD128" s="468"/>
      <c r="AE128" s="468"/>
      <c r="AF128" s="468"/>
      <c r="AG128" s="468"/>
      <c r="AH128" s="468"/>
      <c r="AI128" s="468"/>
      <c r="AJ128" s="468"/>
      <c r="AK128" s="468"/>
      <c r="AL128" s="468"/>
      <c r="AM128" s="468"/>
      <c r="AN128" s="468"/>
      <c r="AO128" s="468"/>
      <c r="AP128" s="468"/>
    </row>
    <row r="129" spans="2:42" ht="13.9" customHeight="1">
      <c r="B129" s="320"/>
      <c r="C129" s="551"/>
      <c r="D129" s="326"/>
      <c r="E129" s="752"/>
      <c r="F129" s="559"/>
      <c r="G129" s="520"/>
      <c r="H129" s="327"/>
      <c r="I129" s="483">
        <f t="shared" si="75"/>
        <v>0</v>
      </c>
      <c r="J129" s="484">
        <f t="shared" si="76"/>
        <v>0</v>
      </c>
      <c r="K129" s="465"/>
      <c r="L129" s="465"/>
      <c r="M129" s="465"/>
      <c r="N129" s="465"/>
      <c r="O129" s="465"/>
      <c r="P129" s="465"/>
      <c r="Q129" s="465"/>
      <c r="R129" s="465"/>
      <c r="S129" s="465"/>
      <c r="T129" s="465"/>
      <c r="U129" s="465"/>
      <c r="V129" s="465"/>
      <c r="W129" s="433"/>
      <c r="X129" s="433"/>
      <c r="Y129" s="468"/>
      <c r="Z129" s="468"/>
      <c r="AA129" s="468"/>
      <c r="AB129" s="468"/>
      <c r="AC129" s="468"/>
      <c r="AD129" s="468"/>
      <c r="AE129" s="468"/>
      <c r="AF129" s="468"/>
      <c r="AG129" s="468"/>
      <c r="AH129" s="468"/>
      <c r="AI129" s="468"/>
      <c r="AJ129" s="468"/>
      <c r="AK129" s="468"/>
      <c r="AL129" s="468"/>
      <c r="AM129" s="468"/>
      <c r="AN129" s="468"/>
      <c r="AO129" s="468"/>
      <c r="AP129" s="468"/>
    </row>
    <row r="130" spans="2:42" ht="13.15" customHeight="1">
      <c r="B130" s="320"/>
      <c r="C130" s="551"/>
      <c r="D130" s="326"/>
      <c r="E130" s="752"/>
      <c r="F130" s="559"/>
      <c r="G130" s="520"/>
      <c r="H130" s="327"/>
      <c r="I130" s="483">
        <f t="shared" si="75"/>
        <v>0</v>
      </c>
      <c r="J130" s="484">
        <f t="shared" si="76"/>
        <v>0</v>
      </c>
      <c r="K130" s="465"/>
      <c r="L130" s="465"/>
      <c r="M130" s="465"/>
      <c r="N130" s="465"/>
      <c r="O130" s="465"/>
      <c r="P130" s="465"/>
      <c r="Q130" s="465"/>
      <c r="R130" s="465"/>
      <c r="S130" s="465"/>
      <c r="T130" s="465"/>
      <c r="U130" s="465"/>
      <c r="V130" s="465"/>
      <c r="W130" s="433"/>
      <c r="X130" s="433"/>
      <c r="Y130" s="468"/>
      <c r="Z130" s="468"/>
      <c r="AA130" s="468"/>
      <c r="AB130" s="468"/>
      <c r="AC130" s="468"/>
      <c r="AD130" s="468"/>
      <c r="AE130" s="468"/>
      <c r="AF130" s="468"/>
      <c r="AG130" s="468"/>
      <c r="AH130" s="468"/>
      <c r="AI130" s="468"/>
      <c r="AJ130" s="468"/>
      <c r="AK130" s="468"/>
      <c r="AL130" s="468"/>
      <c r="AM130" s="468"/>
      <c r="AN130" s="468"/>
      <c r="AO130" s="468"/>
      <c r="AP130" s="468"/>
    </row>
    <row r="131" spans="2:42" ht="13.15" customHeight="1">
      <c r="B131" s="320"/>
      <c r="C131" s="551"/>
      <c r="D131" s="326"/>
      <c r="E131" s="752"/>
      <c r="F131" s="559"/>
      <c r="G131" s="520"/>
      <c r="H131" s="327"/>
      <c r="I131" s="483">
        <f t="shared" si="75"/>
        <v>0</v>
      </c>
      <c r="J131" s="484">
        <f t="shared" si="76"/>
        <v>0</v>
      </c>
      <c r="K131" s="465"/>
      <c r="L131" s="465"/>
      <c r="M131" s="465"/>
      <c r="N131" s="465"/>
      <c r="O131" s="465"/>
      <c r="P131" s="465"/>
      <c r="Q131" s="465"/>
      <c r="R131" s="465"/>
      <c r="S131" s="465"/>
      <c r="T131" s="465"/>
      <c r="U131" s="465"/>
      <c r="V131" s="465"/>
      <c r="W131" s="433"/>
      <c r="X131" s="433"/>
      <c r="Y131" s="468"/>
      <c r="Z131" s="468"/>
      <c r="AA131" s="468"/>
      <c r="AB131" s="468"/>
      <c r="AC131" s="468"/>
      <c r="AD131" s="468"/>
      <c r="AE131" s="468"/>
      <c r="AF131" s="468"/>
      <c r="AG131" s="468"/>
      <c r="AH131" s="468"/>
      <c r="AI131" s="468"/>
      <c r="AJ131" s="468"/>
      <c r="AK131" s="468"/>
      <c r="AL131" s="468"/>
      <c r="AM131" s="468"/>
      <c r="AN131" s="468"/>
      <c r="AO131" s="468"/>
      <c r="AP131" s="468"/>
    </row>
    <row r="132" spans="2:42" ht="13.15" customHeight="1">
      <c r="B132" s="320"/>
      <c r="C132" s="551"/>
      <c r="D132" s="326"/>
      <c r="E132" s="752"/>
      <c r="F132" s="559"/>
      <c r="G132" s="520"/>
      <c r="H132" s="327"/>
      <c r="I132" s="483">
        <f t="shared" si="75"/>
        <v>0</v>
      </c>
      <c r="J132" s="484">
        <f t="shared" si="76"/>
        <v>0</v>
      </c>
      <c r="K132" s="465"/>
      <c r="L132" s="465"/>
      <c r="M132" s="465"/>
      <c r="N132" s="465"/>
      <c r="O132" s="465"/>
      <c r="P132" s="465"/>
      <c r="Q132" s="465"/>
      <c r="R132" s="465"/>
      <c r="S132" s="465"/>
      <c r="T132" s="465"/>
      <c r="U132" s="465"/>
      <c r="V132" s="465"/>
      <c r="W132" s="433"/>
      <c r="X132" s="433"/>
      <c r="Y132" s="468"/>
      <c r="Z132" s="468"/>
      <c r="AA132" s="468"/>
      <c r="AB132" s="468"/>
      <c r="AC132" s="468"/>
      <c r="AD132" s="468"/>
      <c r="AE132" s="468"/>
      <c r="AF132" s="468"/>
      <c r="AG132" s="468"/>
      <c r="AH132" s="468"/>
      <c r="AI132" s="468"/>
      <c r="AJ132" s="468"/>
      <c r="AK132" s="468"/>
      <c r="AL132" s="468"/>
      <c r="AM132" s="468"/>
      <c r="AN132" s="468"/>
      <c r="AO132" s="468"/>
      <c r="AP132" s="468"/>
    </row>
    <row r="133" spans="2:42" ht="13.15" customHeight="1">
      <c r="B133" s="320"/>
      <c r="C133" s="551"/>
      <c r="D133" s="326"/>
      <c r="E133" s="752"/>
      <c r="F133" s="559"/>
      <c r="G133" s="520"/>
      <c r="H133" s="327"/>
      <c r="I133" s="483">
        <f t="shared" si="75"/>
        <v>0</v>
      </c>
      <c r="J133" s="484">
        <f t="shared" si="76"/>
        <v>0</v>
      </c>
      <c r="K133" s="465"/>
      <c r="L133" s="465"/>
      <c r="M133" s="465"/>
      <c r="N133" s="465"/>
      <c r="O133" s="465"/>
      <c r="P133" s="465"/>
      <c r="Q133" s="465"/>
      <c r="R133" s="465"/>
      <c r="S133" s="465"/>
      <c r="T133" s="465"/>
      <c r="U133" s="465"/>
      <c r="V133" s="465"/>
      <c r="W133" s="433"/>
      <c r="X133" s="433"/>
      <c r="Y133" s="468"/>
      <c r="Z133" s="468"/>
      <c r="AA133" s="468"/>
      <c r="AB133" s="468"/>
      <c r="AC133" s="468"/>
      <c r="AD133" s="468"/>
      <c r="AE133" s="468"/>
      <c r="AF133" s="468"/>
      <c r="AG133" s="468"/>
      <c r="AH133" s="468"/>
      <c r="AI133" s="468"/>
      <c r="AJ133" s="468"/>
      <c r="AK133" s="468"/>
      <c r="AL133" s="468"/>
      <c r="AM133" s="468"/>
      <c r="AN133" s="468"/>
      <c r="AO133" s="468"/>
      <c r="AP133" s="468"/>
    </row>
    <row r="134" spans="2:42" ht="13.15" customHeight="1" thickBot="1">
      <c r="B134" s="325"/>
      <c r="C134" s="561"/>
      <c r="D134" s="451"/>
      <c r="E134" s="753"/>
      <c r="F134" s="562"/>
      <c r="G134" s="563"/>
      <c r="H134" s="328"/>
      <c r="I134" s="564">
        <f t="shared" si="75"/>
        <v>0</v>
      </c>
      <c r="J134" s="565">
        <f t="shared" si="76"/>
        <v>0</v>
      </c>
      <c r="K134" s="465"/>
      <c r="L134" s="465"/>
      <c r="M134" s="465"/>
      <c r="N134" s="465"/>
      <c r="O134" s="465"/>
      <c r="P134" s="465"/>
      <c r="Q134" s="465"/>
      <c r="R134" s="465"/>
      <c r="S134" s="465"/>
      <c r="T134" s="465"/>
      <c r="U134" s="465"/>
      <c r="V134" s="465"/>
      <c r="W134" s="433"/>
      <c r="X134" s="433"/>
      <c r="Y134" s="468"/>
      <c r="Z134" s="468"/>
      <c r="AA134" s="468"/>
      <c r="AB134" s="468"/>
      <c r="AC134" s="468"/>
      <c r="AD134" s="468"/>
      <c r="AE134" s="468"/>
      <c r="AF134" s="468"/>
      <c r="AG134" s="468"/>
      <c r="AH134" s="468"/>
      <c r="AI134" s="468"/>
      <c r="AJ134" s="468"/>
      <c r="AK134" s="468"/>
      <c r="AL134" s="468"/>
      <c r="AM134" s="468"/>
      <c r="AN134" s="468"/>
      <c r="AO134" s="468"/>
      <c r="AP134" s="468"/>
    </row>
    <row r="135" spans="2:42" ht="13.15" customHeight="1" thickBot="1">
      <c r="B135" s="876" t="s">
        <v>83</v>
      </c>
      <c r="C135" s="876"/>
      <c r="D135" s="876"/>
      <c r="E135" s="876"/>
      <c r="F135" s="566"/>
      <c r="G135" s="533"/>
      <c r="H135" s="499">
        <f>SUM(H121:H134)</f>
        <v>0</v>
      </c>
      <c r="I135" s="499">
        <f>SUM(I121:I127)</f>
        <v>0</v>
      </c>
      <c r="J135" s="430">
        <f>SUM(J121:J127)</f>
        <v>0</v>
      </c>
      <c r="K135" s="465"/>
      <c r="L135" s="465"/>
      <c r="M135" s="465"/>
      <c r="N135" s="465"/>
      <c r="O135" s="465"/>
      <c r="P135" s="465"/>
      <c r="Q135" s="465"/>
      <c r="R135" s="465"/>
      <c r="S135" s="465"/>
      <c r="T135" s="465"/>
      <c r="U135" s="465"/>
      <c r="V135" s="465"/>
      <c r="W135" s="433"/>
      <c r="X135" s="433"/>
      <c r="Y135" s="468"/>
      <c r="Z135" s="468"/>
      <c r="AA135" s="468"/>
      <c r="AB135" s="468"/>
      <c r="AC135" s="468"/>
      <c r="AD135" s="468"/>
      <c r="AE135" s="468"/>
      <c r="AF135" s="468"/>
      <c r="AG135" s="468"/>
      <c r="AH135" s="468"/>
      <c r="AI135" s="468"/>
      <c r="AJ135" s="468"/>
      <c r="AK135" s="468"/>
      <c r="AL135" s="468"/>
      <c r="AM135" s="468"/>
      <c r="AN135" s="468"/>
      <c r="AO135" s="468"/>
      <c r="AP135" s="468"/>
    </row>
    <row r="136" spans="2:42" ht="13.15" customHeight="1" thickBot="1">
      <c r="N136" s="465"/>
      <c r="O136" s="465"/>
      <c r="P136" s="465"/>
      <c r="Q136" s="465"/>
      <c r="R136" s="465"/>
      <c r="S136" s="465"/>
      <c r="T136" s="465"/>
      <c r="U136" s="465"/>
      <c r="V136" s="465"/>
      <c r="W136" s="433"/>
      <c r="X136" s="433"/>
      <c r="Y136" s="468"/>
      <c r="Z136" s="468"/>
      <c r="AA136" s="468"/>
      <c r="AB136" s="468"/>
      <c r="AC136" s="468"/>
      <c r="AD136" s="468"/>
      <c r="AE136" s="468"/>
      <c r="AF136" s="468"/>
      <c r="AG136" s="468"/>
      <c r="AH136" s="468"/>
      <c r="AI136" s="468"/>
      <c r="AJ136" s="468"/>
      <c r="AK136" s="468"/>
      <c r="AL136" s="468"/>
      <c r="AM136" s="468"/>
      <c r="AN136" s="468"/>
      <c r="AO136" s="468"/>
      <c r="AP136" s="468"/>
    </row>
    <row r="137" spans="2:42" ht="45" customHeight="1" thickBot="1">
      <c r="B137" s="543" t="s">
        <v>84</v>
      </c>
      <c r="C137" s="544"/>
      <c r="D137" s="545" t="s">
        <v>74</v>
      </c>
      <c r="E137" s="546" t="s">
        <v>24</v>
      </c>
      <c r="F137" s="873">
        <f>IF(D4="","",F119+1)</f>
        <v>2030</v>
      </c>
      <c r="G137" s="873"/>
      <c r="H137" s="873"/>
      <c r="I137" s="873"/>
      <c r="J137" s="873"/>
      <c r="K137" s="465"/>
      <c r="L137" s="465"/>
      <c r="M137" s="465"/>
      <c r="N137" s="465"/>
      <c r="O137" s="465"/>
      <c r="P137" s="465"/>
      <c r="Q137" s="465"/>
      <c r="R137" s="465"/>
      <c r="S137" s="465"/>
      <c r="T137" s="465"/>
      <c r="U137" s="465"/>
      <c r="V137" s="465"/>
      <c r="W137" s="433"/>
      <c r="X137" s="433"/>
      <c r="Y137" s="468"/>
      <c r="Z137" s="468"/>
      <c r="AA137" s="468"/>
      <c r="AB137" s="468"/>
      <c r="AC137" s="468"/>
      <c r="AD137" s="468"/>
      <c r="AE137" s="468"/>
      <c r="AF137" s="468"/>
      <c r="AG137" s="468"/>
      <c r="AH137" s="468"/>
      <c r="AI137" s="468"/>
      <c r="AJ137" s="468"/>
      <c r="AK137" s="468"/>
      <c r="AL137" s="468"/>
      <c r="AM137" s="468"/>
      <c r="AN137" s="468"/>
      <c r="AO137" s="468"/>
      <c r="AP137" s="468"/>
    </row>
    <row r="138" spans="2:42" ht="15" customHeight="1">
      <c r="B138" s="874"/>
      <c r="C138" s="874"/>
      <c r="D138" s="874"/>
      <c r="E138" s="874"/>
      <c r="F138" s="875"/>
      <c r="G138" s="547"/>
      <c r="H138" s="567" t="s">
        <v>31</v>
      </c>
      <c r="I138" s="568" t="s">
        <v>26</v>
      </c>
      <c r="J138" s="569" t="s">
        <v>28</v>
      </c>
      <c r="K138" s="465"/>
      <c r="L138" s="465"/>
      <c r="M138" s="465"/>
      <c r="N138" s="465"/>
      <c r="O138" s="465"/>
      <c r="P138" s="465"/>
      <c r="Q138" s="465"/>
      <c r="R138" s="465"/>
      <c r="S138" s="465"/>
      <c r="T138" s="465"/>
      <c r="U138" s="465"/>
      <c r="V138" s="465"/>
      <c r="W138" s="433"/>
      <c r="X138" s="433"/>
      <c r="Y138" s="468"/>
      <c r="Z138" s="468"/>
      <c r="AA138" s="468"/>
      <c r="AB138" s="468"/>
      <c r="AC138" s="468"/>
      <c r="AD138" s="468"/>
      <c r="AE138" s="468"/>
      <c r="AF138" s="468"/>
      <c r="AG138" s="468"/>
      <c r="AH138" s="468"/>
      <c r="AI138" s="468"/>
      <c r="AJ138" s="468"/>
      <c r="AK138" s="468"/>
      <c r="AL138" s="468"/>
      <c r="AM138" s="468"/>
      <c r="AN138" s="468"/>
      <c r="AO138" s="468"/>
      <c r="AP138" s="468"/>
    </row>
    <row r="139" spans="2:42" ht="15" customHeight="1">
      <c r="B139" s="550" t="s">
        <v>75</v>
      </c>
      <c r="C139" s="551"/>
      <c r="D139" s="558">
        <v>0</v>
      </c>
      <c r="E139" s="157">
        <v>0</v>
      </c>
      <c r="F139" s="559"/>
      <c r="G139" s="520"/>
      <c r="H139" s="327"/>
      <c r="I139" s="483">
        <f t="shared" ref="I139:I145" si="77">J139-H139</f>
        <v>0</v>
      </c>
      <c r="J139" s="484">
        <f t="shared" ref="J139:J145" si="78">H139+(H139*E139)</f>
        <v>0</v>
      </c>
      <c r="K139" s="465"/>
      <c r="L139" s="465"/>
      <c r="M139" s="465"/>
      <c r="N139" s="465"/>
      <c r="O139" s="465"/>
      <c r="P139" s="465"/>
      <c r="Q139" s="465"/>
      <c r="R139" s="465"/>
      <c r="S139" s="465"/>
      <c r="T139" s="465"/>
      <c r="U139" s="465"/>
      <c r="V139" s="465"/>
      <c r="W139" s="433"/>
      <c r="X139" s="433"/>
      <c r="Y139" s="468"/>
      <c r="Z139" s="468"/>
      <c r="AA139" s="468"/>
      <c r="AB139" s="468"/>
      <c r="AC139" s="468"/>
      <c r="AD139" s="468"/>
      <c r="AE139" s="468"/>
      <c r="AF139" s="468"/>
      <c r="AG139" s="468"/>
      <c r="AH139" s="468"/>
      <c r="AI139" s="468"/>
      <c r="AJ139" s="468"/>
      <c r="AK139" s="468"/>
      <c r="AL139" s="468"/>
      <c r="AM139" s="468"/>
      <c r="AN139" s="468"/>
      <c r="AO139" s="468"/>
      <c r="AP139" s="468"/>
    </row>
    <row r="140" spans="2:42" ht="15" customHeight="1">
      <c r="B140" s="550" t="s">
        <v>76</v>
      </c>
      <c r="C140" s="551"/>
      <c r="D140" s="326"/>
      <c r="E140" s="754"/>
      <c r="F140" s="559"/>
      <c r="G140" s="520"/>
      <c r="H140" s="327"/>
      <c r="I140" s="483">
        <f t="shared" si="77"/>
        <v>0</v>
      </c>
      <c r="J140" s="484">
        <f t="shared" si="78"/>
        <v>0</v>
      </c>
      <c r="K140" s="465"/>
      <c r="L140" s="465"/>
      <c r="M140" s="465"/>
      <c r="N140" s="465"/>
      <c r="O140" s="465"/>
      <c r="P140" s="465"/>
      <c r="Q140" s="465"/>
      <c r="R140" s="465"/>
      <c r="S140" s="465"/>
      <c r="T140" s="465"/>
      <c r="U140" s="465"/>
      <c r="V140" s="465"/>
      <c r="W140" s="433"/>
      <c r="X140" s="433"/>
      <c r="Y140" s="468"/>
      <c r="Z140" s="468"/>
      <c r="AA140" s="468"/>
      <c r="AB140" s="468"/>
      <c r="AC140" s="468"/>
      <c r="AD140" s="468"/>
      <c r="AE140" s="468"/>
      <c r="AF140" s="468"/>
      <c r="AG140" s="468"/>
      <c r="AH140" s="468"/>
      <c r="AI140" s="468"/>
      <c r="AJ140" s="468"/>
      <c r="AK140" s="468"/>
      <c r="AL140" s="468"/>
      <c r="AM140" s="468"/>
      <c r="AN140" s="468"/>
      <c r="AO140" s="468"/>
      <c r="AP140" s="468"/>
    </row>
    <row r="141" spans="2:42" ht="15" customHeight="1">
      <c r="B141" s="550" t="s">
        <v>77</v>
      </c>
      <c r="C141" s="551"/>
      <c r="D141" s="326"/>
      <c r="E141" s="754"/>
      <c r="F141" s="559"/>
      <c r="G141" s="520"/>
      <c r="H141" s="327"/>
      <c r="I141" s="483">
        <f t="shared" si="77"/>
        <v>0</v>
      </c>
      <c r="J141" s="484">
        <f t="shared" si="78"/>
        <v>0</v>
      </c>
      <c r="K141" s="465"/>
      <c r="L141" s="465"/>
      <c r="M141" s="465"/>
      <c r="N141" s="465"/>
      <c r="O141" s="465"/>
      <c r="P141" s="465"/>
      <c r="Q141" s="465"/>
      <c r="R141" s="465"/>
      <c r="S141" s="465"/>
      <c r="T141" s="465"/>
      <c r="U141" s="465"/>
      <c r="V141" s="465"/>
      <c r="W141" s="433"/>
      <c r="X141" s="433"/>
      <c r="Y141" s="468"/>
      <c r="Z141" s="468"/>
      <c r="AA141" s="468"/>
      <c r="AB141" s="468"/>
      <c r="AC141" s="468"/>
      <c r="AD141" s="468"/>
      <c r="AE141" s="468"/>
      <c r="AF141" s="468"/>
      <c r="AG141" s="468"/>
      <c r="AH141" s="468"/>
      <c r="AI141" s="468"/>
      <c r="AJ141" s="468"/>
      <c r="AK141" s="468"/>
      <c r="AL141" s="468"/>
      <c r="AM141" s="468"/>
      <c r="AN141" s="468"/>
      <c r="AO141" s="468"/>
      <c r="AP141" s="468"/>
    </row>
    <row r="142" spans="2:42" ht="15" customHeight="1">
      <c r="B142" s="550" t="s">
        <v>78</v>
      </c>
      <c r="C142" s="551"/>
      <c r="D142" s="326"/>
      <c r="E142" s="754"/>
      <c r="F142" s="559"/>
      <c r="G142" s="520"/>
      <c r="H142" s="327"/>
      <c r="I142" s="483">
        <f t="shared" si="77"/>
        <v>0</v>
      </c>
      <c r="J142" s="484">
        <f t="shared" si="78"/>
        <v>0</v>
      </c>
      <c r="K142" s="465"/>
      <c r="L142" s="465"/>
      <c r="M142" s="465"/>
      <c r="N142" s="465"/>
      <c r="O142" s="465"/>
      <c r="P142" s="465"/>
      <c r="Q142" s="465"/>
      <c r="R142" s="465"/>
      <c r="S142" s="465"/>
      <c r="T142" s="465"/>
      <c r="U142" s="465"/>
      <c r="V142" s="465"/>
      <c r="W142" s="433"/>
      <c r="X142" s="433"/>
      <c r="Y142" s="468"/>
      <c r="Z142" s="468"/>
      <c r="AA142" s="468"/>
      <c r="AB142" s="468"/>
      <c r="AC142" s="468"/>
      <c r="AD142" s="468"/>
      <c r="AE142" s="468"/>
      <c r="AF142" s="468"/>
      <c r="AG142" s="468"/>
      <c r="AH142" s="468"/>
      <c r="AI142" s="468"/>
      <c r="AJ142" s="468"/>
      <c r="AK142" s="468"/>
      <c r="AL142" s="468"/>
      <c r="AM142" s="468"/>
      <c r="AN142" s="468"/>
      <c r="AO142" s="468"/>
      <c r="AP142" s="468"/>
    </row>
    <row r="143" spans="2:42" ht="15" customHeight="1">
      <c r="B143" s="550" t="s">
        <v>79</v>
      </c>
      <c r="C143" s="551"/>
      <c r="D143" s="326"/>
      <c r="E143" s="754"/>
      <c r="F143" s="559"/>
      <c r="G143" s="520"/>
      <c r="H143" s="327"/>
      <c r="I143" s="483">
        <f t="shared" si="77"/>
        <v>0</v>
      </c>
      <c r="J143" s="484">
        <f t="shared" si="78"/>
        <v>0</v>
      </c>
      <c r="K143" s="465"/>
      <c r="L143" s="465"/>
      <c r="M143" s="465"/>
      <c r="N143" s="465"/>
      <c r="O143" s="465"/>
      <c r="P143" s="465"/>
      <c r="Q143" s="465"/>
      <c r="R143" s="465"/>
      <c r="S143" s="465"/>
      <c r="T143" s="465"/>
      <c r="U143" s="465"/>
      <c r="V143" s="465"/>
      <c r="W143" s="433"/>
      <c r="X143" s="433"/>
      <c r="Y143" s="468"/>
      <c r="Z143" s="468"/>
      <c r="AA143" s="468"/>
      <c r="AB143" s="468"/>
      <c r="AC143" s="468"/>
      <c r="AD143" s="468"/>
      <c r="AE143" s="468"/>
      <c r="AF143" s="468"/>
      <c r="AG143" s="468"/>
      <c r="AH143" s="468"/>
      <c r="AI143" s="468"/>
      <c r="AJ143" s="468"/>
      <c r="AK143" s="468"/>
      <c r="AL143" s="468"/>
      <c r="AM143" s="468"/>
      <c r="AN143" s="468"/>
      <c r="AO143" s="468"/>
      <c r="AP143" s="468"/>
    </row>
    <row r="144" spans="2:42" ht="15" customHeight="1">
      <c r="B144" s="550" t="s">
        <v>33</v>
      </c>
      <c r="C144" s="551"/>
      <c r="D144" s="326"/>
      <c r="E144" s="754"/>
      <c r="F144" s="559"/>
      <c r="G144" s="520"/>
      <c r="H144" s="327"/>
      <c r="I144" s="483">
        <f t="shared" si="77"/>
        <v>0</v>
      </c>
      <c r="J144" s="484">
        <f t="shared" si="78"/>
        <v>0</v>
      </c>
      <c r="K144" s="465"/>
      <c r="L144" s="465"/>
      <c r="M144" s="465"/>
      <c r="N144" s="465"/>
      <c r="O144" s="465"/>
      <c r="P144" s="465"/>
      <c r="Q144" s="465"/>
      <c r="R144" s="465"/>
      <c r="S144" s="465"/>
      <c r="T144" s="465"/>
      <c r="U144" s="465"/>
      <c r="V144" s="465"/>
      <c r="W144" s="433"/>
      <c r="X144" s="433"/>
      <c r="Y144" s="468"/>
      <c r="Z144" s="468"/>
      <c r="AA144" s="468"/>
      <c r="AB144" s="468"/>
      <c r="AC144" s="468"/>
      <c r="AD144" s="468"/>
      <c r="AE144" s="468"/>
      <c r="AF144" s="468"/>
      <c r="AG144" s="468"/>
      <c r="AH144" s="468"/>
      <c r="AI144" s="468"/>
      <c r="AJ144" s="468"/>
      <c r="AK144" s="468"/>
      <c r="AL144" s="468"/>
      <c r="AM144" s="468"/>
      <c r="AN144" s="468"/>
      <c r="AO144" s="468"/>
      <c r="AP144" s="468"/>
    </row>
    <row r="145" spans="2:42" ht="15" customHeight="1">
      <c r="B145" s="550" t="s">
        <v>80</v>
      </c>
      <c r="C145" s="551"/>
      <c r="D145" s="326"/>
      <c r="E145" s="754"/>
      <c r="F145" s="559"/>
      <c r="G145" s="520"/>
      <c r="H145" s="327"/>
      <c r="I145" s="483">
        <f t="shared" si="77"/>
        <v>0</v>
      </c>
      <c r="J145" s="484">
        <f t="shared" si="78"/>
        <v>0</v>
      </c>
      <c r="K145" s="465"/>
      <c r="L145" s="465"/>
      <c r="M145" s="465"/>
      <c r="N145" s="465"/>
      <c r="O145" s="465"/>
      <c r="P145" s="465"/>
      <c r="Q145" s="465"/>
      <c r="R145" s="465"/>
      <c r="S145" s="465"/>
      <c r="T145" s="465"/>
      <c r="U145" s="465"/>
      <c r="V145" s="465"/>
      <c r="W145" s="433"/>
      <c r="X145" s="433"/>
      <c r="Y145" s="468"/>
      <c r="Z145" s="468"/>
      <c r="AA145" s="468"/>
      <c r="AB145" s="468"/>
      <c r="AC145" s="468"/>
      <c r="AD145" s="468"/>
      <c r="AE145" s="468"/>
      <c r="AF145" s="468"/>
      <c r="AG145" s="468"/>
      <c r="AH145" s="468"/>
      <c r="AI145" s="468"/>
      <c r="AJ145" s="468"/>
      <c r="AK145" s="468"/>
      <c r="AL145" s="468"/>
      <c r="AM145" s="468"/>
      <c r="AN145" s="468"/>
      <c r="AO145" s="468"/>
      <c r="AP145" s="468"/>
    </row>
    <row r="146" spans="2:42" ht="13.9" customHeight="1">
      <c r="B146" s="329"/>
      <c r="C146" s="570"/>
      <c r="D146" s="326"/>
      <c r="E146" s="754"/>
      <c r="F146" s="559"/>
      <c r="G146" s="520"/>
      <c r="H146" s="327"/>
      <c r="I146" s="483">
        <f t="shared" ref="I146:I152" si="79">J146-H146</f>
        <v>0</v>
      </c>
      <c r="J146" s="484">
        <f t="shared" ref="J146:J152" si="80">H146+(H146*E146)</f>
        <v>0</v>
      </c>
      <c r="K146" s="465"/>
      <c r="L146" s="465"/>
      <c r="M146" s="465"/>
      <c r="N146" s="465"/>
      <c r="O146" s="465"/>
      <c r="P146" s="465"/>
      <c r="Q146" s="465"/>
      <c r="R146" s="465"/>
      <c r="S146" s="465"/>
      <c r="T146" s="465"/>
      <c r="U146" s="465"/>
      <c r="V146" s="465"/>
      <c r="W146" s="433"/>
      <c r="X146" s="433"/>
      <c r="Y146" s="468"/>
      <c r="Z146" s="468"/>
      <c r="AA146" s="468"/>
      <c r="AB146" s="468"/>
      <c r="AC146" s="468"/>
      <c r="AD146" s="468"/>
      <c r="AE146" s="468"/>
      <c r="AF146" s="468"/>
      <c r="AG146" s="468"/>
      <c r="AH146" s="468"/>
      <c r="AI146" s="468"/>
      <c r="AJ146" s="468"/>
      <c r="AK146" s="468"/>
      <c r="AL146" s="468"/>
      <c r="AM146" s="468"/>
      <c r="AN146" s="468"/>
      <c r="AO146" s="468"/>
      <c r="AP146" s="468"/>
    </row>
    <row r="147" spans="2:42" ht="13.9" customHeight="1">
      <c r="B147" s="329"/>
      <c r="C147" s="570"/>
      <c r="D147" s="326"/>
      <c r="E147" s="754"/>
      <c r="F147" s="559"/>
      <c r="G147" s="520"/>
      <c r="H147" s="327"/>
      <c r="I147" s="483">
        <f t="shared" si="79"/>
        <v>0</v>
      </c>
      <c r="J147" s="484">
        <f t="shared" si="80"/>
        <v>0</v>
      </c>
      <c r="K147" s="465"/>
      <c r="L147" s="465"/>
      <c r="M147" s="465"/>
      <c r="N147" s="465"/>
      <c r="O147" s="465"/>
      <c r="P147" s="465"/>
      <c r="Q147" s="465"/>
      <c r="R147" s="465"/>
      <c r="S147" s="465"/>
      <c r="T147" s="465"/>
      <c r="U147" s="465"/>
      <c r="V147" s="465"/>
      <c r="W147" s="433"/>
      <c r="X147" s="433"/>
      <c r="Y147" s="468"/>
      <c r="Z147" s="468"/>
      <c r="AA147" s="468"/>
      <c r="AB147" s="468"/>
      <c r="AC147" s="468"/>
      <c r="AD147" s="468"/>
      <c r="AE147" s="468"/>
      <c r="AF147" s="468"/>
      <c r="AG147" s="468"/>
      <c r="AH147" s="468"/>
      <c r="AI147" s="468"/>
      <c r="AJ147" s="468"/>
      <c r="AK147" s="468"/>
      <c r="AL147" s="468"/>
      <c r="AM147" s="468"/>
      <c r="AN147" s="468"/>
      <c r="AO147" s="468"/>
      <c r="AP147" s="468"/>
    </row>
    <row r="148" spans="2:42" ht="13.15" customHeight="1">
      <c r="B148" s="329"/>
      <c r="C148" s="570"/>
      <c r="D148" s="326"/>
      <c r="E148" s="754"/>
      <c r="F148" s="559"/>
      <c r="G148" s="520"/>
      <c r="H148" s="327"/>
      <c r="I148" s="483">
        <f t="shared" si="79"/>
        <v>0</v>
      </c>
      <c r="J148" s="484">
        <f t="shared" si="80"/>
        <v>0</v>
      </c>
      <c r="K148" s="465"/>
      <c r="L148" s="465"/>
      <c r="M148" s="465"/>
      <c r="N148" s="465"/>
      <c r="O148" s="465"/>
      <c r="P148" s="465"/>
      <c r="Q148" s="465"/>
      <c r="R148" s="465"/>
      <c r="S148" s="465"/>
      <c r="T148" s="465"/>
      <c r="U148" s="465"/>
      <c r="V148" s="465"/>
      <c r="W148" s="433"/>
      <c r="X148" s="433"/>
      <c r="Y148" s="468"/>
      <c r="Z148" s="468"/>
      <c r="AA148" s="468"/>
      <c r="AB148" s="468"/>
      <c r="AC148" s="468"/>
      <c r="AD148" s="468"/>
      <c r="AE148" s="468"/>
      <c r="AF148" s="468"/>
      <c r="AG148" s="468"/>
      <c r="AH148" s="468"/>
      <c r="AI148" s="468"/>
      <c r="AJ148" s="468"/>
      <c r="AK148" s="468"/>
      <c r="AL148" s="468"/>
      <c r="AM148" s="468"/>
      <c r="AN148" s="468"/>
      <c r="AO148" s="468"/>
      <c r="AP148" s="468"/>
    </row>
    <row r="149" spans="2:42" ht="13.15" customHeight="1">
      <c r="B149" s="329"/>
      <c r="C149" s="570"/>
      <c r="D149" s="326"/>
      <c r="E149" s="754"/>
      <c r="F149" s="559"/>
      <c r="G149" s="520"/>
      <c r="H149" s="327"/>
      <c r="I149" s="483">
        <f t="shared" si="79"/>
        <v>0</v>
      </c>
      <c r="J149" s="484">
        <f t="shared" si="80"/>
        <v>0</v>
      </c>
      <c r="K149" s="465"/>
      <c r="L149" s="465"/>
      <c r="M149" s="465"/>
      <c r="N149" s="465"/>
      <c r="O149" s="465"/>
      <c r="P149" s="465"/>
      <c r="Q149" s="465"/>
      <c r="R149" s="465"/>
      <c r="S149" s="465"/>
      <c r="T149" s="465"/>
      <c r="U149" s="465"/>
      <c r="V149" s="465"/>
      <c r="W149" s="433"/>
      <c r="X149" s="433"/>
      <c r="Y149" s="468"/>
      <c r="Z149" s="468"/>
      <c r="AA149" s="468"/>
      <c r="AB149" s="468"/>
      <c r="AC149" s="468"/>
      <c r="AD149" s="468"/>
      <c r="AE149" s="468"/>
      <c r="AF149" s="468"/>
      <c r="AG149" s="468"/>
      <c r="AH149" s="468"/>
      <c r="AI149" s="468"/>
      <c r="AJ149" s="468"/>
      <c r="AK149" s="468"/>
      <c r="AL149" s="468"/>
      <c r="AM149" s="468"/>
      <c r="AN149" s="468"/>
      <c r="AO149" s="468"/>
      <c r="AP149" s="468"/>
    </row>
    <row r="150" spans="2:42" ht="13.15" customHeight="1">
      <c r="B150" s="329"/>
      <c r="C150" s="570"/>
      <c r="D150" s="326"/>
      <c r="E150" s="754"/>
      <c r="F150" s="559"/>
      <c r="G150" s="520"/>
      <c r="H150" s="327"/>
      <c r="I150" s="483">
        <f t="shared" si="79"/>
        <v>0</v>
      </c>
      <c r="J150" s="484">
        <f t="shared" si="80"/>
        <v>0</v>
      </c>
      <c r="K150" s="465"/>
      <c r="L150" s="465"/>
      <c r="M150" s="465"/>
      <c r="N150" s="465"/>
      <c r="O150" s="465"/>
      <c r="P150" s="465"/>
      <c r="Q150" s="465"/>
      <c r="R150" s="465"/>
      <c r="S150" s="465"/>
      <c r="T150" s="465"/>
      <c r="U150" s="465"/>
      <c r="V150" s="465"/>
      <c r="W150" s="433"/>
      <c r="X150" s="433"/>
      <c r="Y150" s="468"/>
      <c r="Z150" s="468"/>
      <c r="AA150" s="468"/>
      <c r="AB150" s="468"/>
      <c r="AC150" s="468"/>
      <c r="AD150" s="468"/>
      <c r="AE150" s="468"/>
      <c r="AF150" s="468"/>
      <c r="AG150" s="468"/>
      <c r="AH150" s="468"/>
      <c r="AI150" s="468"/>
      <c r="AJ150" s="468"/>
      <c r="AK150" s="468"/>
      <c r="AL150" s="468"/>
      <c r="AM150" s="468"/>
      <c r="AN150" s="468"/>
      <c r="AO150" s="468"/>
      <c r="AP150" s="468"/>
    </row>
    <row r="151" spans="2:42" ht="13.15" customHeight="1">
      <c r="B151" s="329"/>
      <c r="C151" s="570"/>
      <c r="D151" s="326"/>
      <c r="E151" s="754"/>
      <c r="F151" s="559"/>
      <c r="G151" s="520"/>
      <c r="H151" s="327"/>
      <c r="I151" s="483">
        <f t="shared" si="79"/>
        <v>0</v>
      </c>
      <c r="J151" s="484">
        <f t="shared" si="80"/>
        <v>0</v>
      </c>
      <c r="K151" s="465"/>
      <c r="L151" s="465"/>
      <c r="M151" s="465"/>
      <c r="N151" s="465"/>
      <c r="O151" s="465"/>
      <c r="P151" s="465"/>
      <c r="Q151" s="465"/>
      <c r="R151" s="465"/>
      <c r="S151" s="465"/>
      <c r="T151" s="465"/>
      <c r="U151" s="465"/>
      <c r="V151" s="465"/>
      <c r="W151" s="433"/>
      <c r="X151" s="433"/>
      <c r="Y151" s="468"/>
      <c r="Z151" s="468"/>
      <c r="AA151" s="468"/>
      <c r="AB151" s="468"/>
      <c r="AC151" s="468"/>
      <c r="AD151" s="468"/>
      <c r="AE151" s="468"/>
      <c r="AF151" s="468"/>
      <c r="AG151" s="468"/>
      <c r="AH151" s="468"/>
      <c r="AI151" s="468"/>
      <c r="AJ151" s="468"/>
      <c r="AK151" s="468"/>
      <c r="AL151" s="468"/>
      <c r="AM151" s="468"/>
      <c r="AN151" s="468"/>
      <c r="AO151" s="468"/>
      <c r="AP151" s="468"/>
    </row>
    <row r="152" spans="2:42" ht="13.15" customHeight="1" thickBot="1">
      <c r="B152" s="330"/>
      <c r="C152" s="571"/>
      <c r="D152" s="331"/>
      <c r="E152" s="755"/>
      <c r="F152" s="443"/>
      <c r="G152" s="445"/>
      <c r="H152" s="332"/>
      <c r="I152" s="572">
        <f t="shared" si="79"/>
        <v>0</v>
      </c>
      <c r="J152" s="573">
        <f t="shared" si="80"/>
        <v>0</v>
      </c>
      <c r="K152" s="465"/>
      <c r="L152" s="465"/>
      <c r="M152" s="465"/>
      <c r="N152" s="465"/>
      <c r="O152" s="465"/>
      <c r="P152" s="465"/>
      <c r="Q152" s="465"/>
      <c r="R152" s="465"/>
      <c r="S152" s="465"/>
      <c r="T152" s="465"/>
      <c r="U152" s="465"/>
      <c r="V152" s="465"/>
      <c r="W152" s="433"/>
      <c r="X152" s="433"/>
      <c r="Y152" s="468"/>
      <c r="Z152" s="468"/>
      <c r="AA152" s="468"/>
      <c r="AB152" s="468"/>
      <c r="AC152" s="468"/>
      <c r="AD152" s="468"/>
      <c r="AE152" s="468"/>
      <c r="AF152" s="468"/>
      <c r="AG152" s="468"/>
      <c r="AH152" s="468"/>
      <c r="AI152" s="468"/>
      <c r="AJ152" s="468"/>
      <c r="AK152" s="468"/>
      <c r="AL152" s="468"/>
      <c r="AM152" s="468"/>
      <c r="AN152" s="468"/>
      <c r="AO152" s="468"/>
      <c r="AP152" s="468"/>
    </row>
    <row r="153" spans="2:42" ht="13.15" customHeight="1" thickBot="1">
      <c r="B153" s="872" t="s">
        <v>85</v>
      </c>
      <c r="C153" s="872"/>
      <c r="D153" s="872"/>
      <c r="E153" s="872"/>
      <c r="F153" s="574"/>
      <c r="G153" s="539"/>
      <c r="H153" s="575">
        <f>SUM(H139:H152)</f>
        <v>0</v>
      </c>
      <c r="I153" s="575">
        <f>SUM(I139:I152)</f>
        <v>0</v>
      </c>
      <c r="J153" s="436">
        <f>SUM(J139:J152)</f>
        <v>0</v>
      </c>
      <c r="K153" s="465"/>
      <c r="L153" s="465"/>
      <c r="M153" s="465"/>
      <c r="N153" s="465"/>
      <c r="O153" s="465"/>
      <c r="P153" s="465"/>
      <c r="Q153" s="465"/>
      <c r="R153" s="465"/>
      <c r="S153" s="465"/>
      <c r="T153" s="465"/>
      <c r="U153" s="465"/>
      <c r="V153" s="465"/>
      <c r="W153" s="433"/>
      <c r="X153" s="433"/>
      <c r="Y153" s="468"/>
      <c r="Z153" s="468"/>
      <c r="AA153" s="468"/>
      <c r="AB153" s="468"/>
      <c r="AC153" s="468"/>
      <c r="AD153" s="468"/>
      <c r="AE153" s="468"/>
      <c r="AF153" s="468"/>
      <c r="AG153" s="468"/>
      <c r="AH153" s="468"/>
      <c r="AI153" s="468"/>
      <c r="AJ153" s="468"/>
      <c r="AK153" s="468"/>
      <c r="AL153" s="468"/>
      <c r="AM153" s="468"/>
      <c r="AN153" s="468"/>
      <c r="AO153" s="468"/>
      <c r="AP153" s="468"/>
    </row>
    <row r="154" spans="2:42" ht="13.15" customHeight="1" thickBot="1">
      <c r="B154" s="428"/>
      <c r="C154" s="428"/>
      <c r="D154" s="428"/>
      <c r="E154" s="428"/>
      <c r="F154" s="433"/>
      <c r="G154" s="433"/>
      <c r="H154" s="504"/>
      <c r="I154" s="504"/>
      <c r="J154" s="504"/>
      <c r="K154" s="465"/>
      <c r="L154" s="465"/>
      <c r="M154" s="465"/>
      <c r="N154" s="465"/>
      <c r="O154" s="465"/>
      <c r="P154" s="465"/>
      <c r="Q154" s="465"/>
      <c r="R154" s="465"/>
      <c r="S154" s="465"/>
      <c r="T154" s="465"/>
      <c r="U154" s="465"/>
      <c r="V154" s="465"/>
      <c r="W154" s="433"/>
      <c r="X154" s="433"/>
      <c r="Y154" s="468"/>
      <c r="Z154" s="468"/>
      <c r="AA154" s="468"/>
      <c r="AB154" s="468"/>
      <c r="AC154" s="468"/>
      <c r="AD154" s="468"/>
      <c r="AE154" s="468"/>
      <c r="AF154" s="468"/>
      <c r="AG154" s="468"/>
      <c r="AH154" s="468"/>
      <c r="AI154" s="468"/>
      <c r="AJ154" s="468"/>
      <c r="AK154" s="468"/>
      <c r="AL154" s="468"/>
      <c r="AM154" s="468"/>
      <c r="AN154" s="468"/>
      <c r="AO154" s="468"/>
      <c r="AP154" s="468"/>
    </row>
    <row r="155" spans="2:42" ht="45" customHeight="1" thickBot="1">
      <c r="B155" s="543" t="s">
        <v>86</v>
      </c>
      <c r="C155" s="544"/>
      <c r="D155" s="545" t="s">
        <v>74</v>
      </c>
      <c r="E155" s="546" t="s">
        <v>24</v>
      </c>
      <c r="F155" s="873">
        <f>IF(D4="","",F137+1)</f>
        <v>2031</v>
      </c>
      <c r="G155" s="873"/>
      <c r="H155" s="873"/>
      <c r="I155" s="873"/>
      <c r="J155" s="873"/>
      <c r="K155" s="465"/>
      <c r="L155" s="465"/>
      <c r="M155" s="465"/>
      <c r="N155" s="465"/>
      <c r="O155" s="465"/>
      <c r="P155" s="465"/>
      <c r="Q155" s="465"/>
      <c r="R155" s="465"/>
      <c r="S155" s="465"/>
      <c r="T155" s="465"/>
      <c r="U155" s="465"/>
      <c r="V155" s="465"/>
      <c r="W155" s="433"/>
      <c r="X155" s="433"/>
      <c r="Y155" s="468"/>
      <c r="Z155" s="468"/>
      <c r="AA155" s="468"/>
      <c r="AB155" s="468"/>
      <c r="AC155" s="468"/>
      <c r="AD155" s="468"/>
      <c r="AE155" s="468"/>
      <c r="AF155" s="468"/>
      <c r="AG155" s="468"/>
      <c r="AH155" s="468"/>
      <c r="AI155" s="468"/>
      <c r="AJ155" s="468"/>
      <c r="AK155" s="468"/>
      <c r="AL155" s="468"/>
      <c r="AM155" s="468"/>
      <c r="AN155" s="468"/>
      <c r="AO155" s="468"/>
      <c r="AP155" s="468"/>
    </row>
    <row r="156" spans="2:42" ht="15" customHeight="1">
      <c r="B156" s="874"/>
      <c r="C156" s="874"/>
      <c r="D156" s="874"/>
      <c r="E156" s="874"/>
      <c r="F156" s="875"/>
      <c r="G156" s="547"/>
      <c r="H156" s="512" t="s">
        <v>31</v>
      </c>
      <c r="I156" s="548" t="s">
        <v>26</v>
      </c>
      <c r="J156" s="549" t="s">
        <v>28</v>
      </c>
      <c r="K156" s="465"/>
      <c r="L156" s="465"/>
      <c r="M156" s="465"/>
      <c r="N156" s="465"/>
      <c r="O156" s="465"/>
      <c r="P156" s="465"/>
      <c r="Q156" s="465"/>
      <c r="R156" s="465"/>
      <c r="S156" s="465"/>
      <c r="T156" s="465"/>
      <c r="U156" s="465"/>
      <c r="V156" s="465"/>
      <c r="W156" s="433"/>
      <c r="X156" s="433"/>
      <c r="Y156" s="468"/>
      <c r="Z156" s="468"/>
      <c r="AA156" s="468"/>
      <c r="AB156" s="468"/>
      <c r="AC156" s="468"/>
      <c r="AD156" s="468"/>
      <c r="AE156" s="468"/>
      <c r="AF156" s="468"/>
      <c r="AG156" s="468"/>
      <c r="AH156" s="468"/>
      <c r="AI156" s="468"/>
      <c r="AJ156" s="468"/>
      <c r="AK156" s="468"/>
      <c r="AL156" s="468"/>
      <c r="AM156" s="468"/>
      <c r="AN156" s="468"/>
      <c r="AO156" s="468"/>
      <c r="AP156" s="468"/>
    </row>
    <row r="157" spans="2:42" ht="15" customHeight="1">
      <c r="B157" s="550" t="s">
        <v>75</v>
      </c>
      <c r="C157" s="551"/>
      <c r="D157" s="558">
        <v>0</v>
      </c>
      <c r="E157" s="157">
        <v>0</v>
      </c>
      <c r="F157" s="559"/>
      <c r="G157" s="520"/>
      <c r="H157" s="327"/>
      <c r="I157" s="483">
        <f t="shared" ref="I157:I170" si="81">J157-H157</f>
        <v>0</v>
      </c>
      <c r="J157" s="484">
        <f t="shared" ref="J157:J170" si="82">H157+(H157*E157)</f>
        <v>0</v>
      </c>
      <c r="K157" s="465"/>
      <c r="L157" s="465"/>
      <c r="M157" s="465"/>
      <c r="N157" s="465"/>
      <c r="O157" s="465"/>
      <c r="P157" s="465"/>
      <c r="Q157" s="465"/>
      <c r="R157" s="465"/>
      <c r="S157" s="465"/>
      <c r="T157" s="465"/>
      <c r="U157" s="465"/>
      <c r="V157" s="465"/>
      <c r="W157" s="433"/>
      <c r="X157" s="433"/>
      <c r="Y157" s="468"/>
      <c r="Z157" s="468"/>
      <c r="AA157" s="468"/>
      <c r="AB157" s="468"/>
      <c r="AC157" s="468"/>
      <c r="AD157" s="468"/>
      <c r="AE157" s="468"/>
      <c r="AF157" s="468"/>
      <c r="AG157" s="468"/>
      <c r="AH157" s="468"/>
      <c r="AI157" s="468"/>
      <c r="AJ157" s="468"/>
      <c r="AK157" s="468"/>
      <c r="AL157" s="468"/>
      <c r="AM157" s="468"/>
      <c r="AN157" s="468"/>
      <c r="AO157" s="468"/>
      <c r="AP157" s="468"/>
    </row>
    <row r="158" spans="2:42" ht="15" customHeight="1">
      <c r="B158" s="550" t="s">
        <v>76</v>
      </c>
      <c r="C158" s="551"/>
      <c r="D158" s="326"/>
      <c r="E158" s="754"/>
      <c r="F158" s="559"/>
      <c r="G158" s="520"/>
      <c r="H158" s="327"/>
      <c r="I158" s="483">
        <f t="shared" si="81"/>
        <v>0</v>
      </c>
      <c r="J158" s="484">
        <f t="shared" si="82"/>
        <v>0</v>
      </c>
      <c r="K158" s="465"/>
      <c r="L158" s="465"/>
      <c r="M158" s="465"/>
      <c r="N158" s="465"/>
      <c r="O158" s="465"/>
      <c r="P158" s="465"/>
      <c r="Q158" s="465"/>
      <c r="R158" s="465"/>
      <c r="S158" s="465"/>
      <c r="T158" s="465"/>
      <c r="U158" s="465"/>
      <c r="V158" s="465"/>
      <c r="W158" s="433"/>
      <c r="X158" s="433"/>
      <c r="Y158" s="468"/>
      <c r="Z158" s="468"/>
      <c r="AA158" s="468"/>
      <c r="AB158" s="468"/>
      <c r="AC158" s="468"/>
      <c r="AD158" s="468"/>
      <c r="AE158" s="468"/>
      <c r="AF158" s="468"/>
      <c r="AG158" s="468"/>
      <c r="AH158" s="468"/>
      <c r="AI158" s="468"/>
      <c r="AJ158" s="468"/>
      <c r="AK158" s="468"/>
      <c r="AL158" s="468"/>
      <c r="AM158" s="468"/>
      <c r="AN158" s="468"/>
      <c r="AO158" s="468"/>
      <c r="AP158" s="468"/>
    </row>
    <row r="159" spans="2:42" ht="15" customHeight="1">
      <c r="B159" s="550" t="s">
        <v>77</v>
      </c>
      <c r="C159" s="551"/>
      <c r="D159" s="326"/>
      <c r="E159" s="754"/>
      <c r="F159" s="559"/>
      <c r="G159" s="520"/>
      <c r="H159" s="327"/>
      <c r="I159" s="483">
        <f t="shared" si="81"/>
        <v>0</v>
      </c>
      <c r="J159" s="484">
        <f t="shared" si="82"/>
        <v>0</v>
      </c>
      <c r="K159" s="465"/>
      <c r="L159" s="465"/>
      <c r="M159" s="465"/>
      <c r="N159" s="465"/>
      <c r="O159" s="465"/>
      <c r="P159" s="465"/>
      <c r="Q159" s="465"/>
      <c r="R159" s="465"/>
      <c r="S159" s="465"/>
      <c r="T159" s="465"/>
      <c r="U159" s="465"/>
      <c r="V159" s="465"/>
      <c r="W159" s="433"/>
      <c r="X159" s="433"/>
      <c r="Y159" s="468"/>
      <c r="Z159" s="468"/>
      <c r="AA159" s="468"/>
      <c r="AB159" s="468"/>
      <c r="AC159" s="468"/>
      <c r="AD159" s="468"/>
      <c r="AE159" s="468"/>
      <c r="AF159" s="468"/>
      <c r="AG159" s="468"/>
      <c r="AH159" s="468"/>
      <c r="AI159" s="468"/>
      <c r="AJ159" s="468"/>
      <c r="AK159" s="468"/>
      <c r="AL159" s="468"/>
      <c r="AM159" s="468"/>
      <c r="AN159" s="468"/>
      <c r="AO159" s="468"/>
      <c r="AP159" s="468"/>
    </row>
    <row r="160" spans="2:42" ht="15" customHeight="1">
      <c r="B160" s="550" t="s">
        <v>78</v>
      </c>
      <c r="C160" s="551"/>
      <c r="D160" s="326"/>
      <c r="E160" s="754"/>
      <c r="F160" s="559"/>
      <c r="G160" s="520"/>
      <c r="H160" s="327"/>
      <c r="I160" s="483">
        <f t="shared" si="81"/>
        <v>0</v>
      </c>
      <c r="J160" s="484">
        <f t="shared" si="82"/>
        <v>0</v>
      </c>
      <c r="K160" s="465"/>
      <c r="L160" s="465"/>
      <c r="M160" s="465"/>
      <c r="N160" s="465"/>
      <c r="O160" s="465"/>
      <c r="P160" s="465"/>
      <c r="Q160" s="465"/>
      <c r="R160" s="465"/>
      <c r="S160" s="465"/>
      <c r="T160" s="465"/>
      <c r="U160" s="465"/>
      <c r="V160" s="465"/>
      <c r="W160" s="433"/>
      <c r="X160" s="433"/>
      <c r="Y160" s="468"/>
      <c r="Z160" s="468"/>
      <c r="AA160" s="468"/>
      <c r="AB160" s="468"/>
      <c r="AC160" s="468"/>
      <c r="AD160" s="468"/>
      <c r="AE160" s="468"/>
      <c r="AF160" s="468"/>
      <c r="AG160" s="468"/>
      <c r="AH160" s="468"/>
      <c r="AI160" s="468"/>
      <c r="AJ160" s="468"/>
      <c r="AK160" s="468"/>
      <c r="AL160" s="468"/>
      <c r="AM160" s="468"/>
      <c r="AN160" s="468"/>
      <c r="AO160" s="468"/>
      <c r="AP160" s="468"/>
    </row>
    <row r="161" spans="2:42" ht="15" customHeight="1">
      <c r="B161" s="550" t="s">
        <v>79</v>
      </c>
      <c r="C161" s="551"/>
      <c r="D161" s="326"/>
      <c r="E161" s="754"/>
      <c r="F161" s="559"/>
      <c r="G161" s="520"/>
      <c r="H161" s="327"/>
      <c r="I161" s="483">
        <f t="shared" si="81"/>
        <v>0</v>
      </c>
      <c r="J161" s="484">
        <f t="shared" si="82"/>
        <v>0</v>
      </c>
      <c r="K161" s="465"/>
      <c r="L161" s="465"/>
      <c r="M161" s="465"/>
      <c r="N161" s="465"/>
      <c r="O161" s="465"/>
      <c r="P161" s="465"/>
      <c r="Q161" s="465"/>
      <c r="R161" s="465"/>
      <c r="S161" s="465"/>
      <c r="T161" s="465"/>
      <c r="U161" s="465"/>
      <c r="V161" s="465"/>
      <c r="W161" s="433"/>
      <c r="X161" s="433"/>
      <c r="Y161" s="468"/>
      <c r="Z161" s="468"/>
      <c r="AA161" s="468"/>
      <c r="AB161" s="468"/>
      <c r="AC161" s="468"/>
      <c r="AD161" s="468"/>
      <c r="AE161" s="468"/>
      <c r="AF161" s="468"/>
      <c r="AG161" s="468"/>
      <c r="AH161" s="468"/>
      <c r="AI161" s="468"/>
      <c r="AJ161" s="468"/>
      <c r="AK161" s="468"/>
      <c r="AL161" s="468"/>
      <c r="AM161" s="468"/>
      <c r="AN161" s="468"/>
      <c r="AO161" s="468"/>
      <c r="AP161" s="468"/>
    </row>
    <row r="162" spans="2:42" ht="15" customHeight="1">
      <c r="B162" s="550" t="s">
        <v>33</v>
      </c>
      <c r="C162" s="551"/>
      <c r="D162" s="326"/>
      <c r="E162" s="754"/>
      <c r="F162" s="559"/>
      <c r="G162" s="520"/>
      <c r="H162" s="327"/>
      <c r="I162" s="483">
        <f t="shared" si="81"/>
        <v>0</v>
      </c>
      <c r="J162" s="484">
        <f t="shared" si="82"/>
        <v>0</v>
      </c>
      <c r="K162" s="465"/>
      <c r="L162" s="465"/>
      <c r="M162" s="465"/>
      <c r="N162" s="465"/>
      <c r="O162" s="465"/>
      <c r="P162" s="465"/>
      <c r="Q162" s="465"/>
      <c r="R162" s="465"/>
      <c r="S162" s="465"/>
      <c r="T162" s="465"/>
      <c r="U162" s="465"/>
      <c r="V162" s="465"/>
      <c r="W162" s="433"/>
      <c r="X162" s="433"/>
      <c r="Y162" s="468"/>
      <c r="Z162" s="468"/>
      <c r="AA162" s="468"/>
      <c r="AB162" s="468"/>
      <c r="AC162" s="468"/>
      <c r="AD162" s="468"/>
      <c r="AE162" s="468"/>
      <c r="AF162" s="468"/>
      <c r="AG162" s="468"/>
      <c r="AH162" s="468"/>
      <c r="AI162" s="468"/>
      <c r="AJ162" s="468"/>
      <c r="AK162" s="468"/>
      <c r="AL162" s="468"/>
      <c r="AM162" s="468"/>
      <c r="AN162" s="468"/>
      <c r="AO162" s="468"/>
      <c r="AP162" s="468"/>
    </row>
    <row r="163" spans="2:42" ht="15" customHeight="1">
      <c r="B163" s="550" t="s">
        <v>80</v>
      </c>
      <c r="C163" s="551"/>
      <c r="D163" s="326"/>
      <c r="E163" s="754"/>
      <c r="F163" s="559"/>
      <c r="G163" s="520"/>
      <c r="H163" s="327"/>
      <c r="I163" s="483">
        <f t="shared" si="81"/>
        <v>0</v>
      </c>
      <c r="J163" s="484">
        <f t="shared" si="82"/>
        <v>0</v>
      </c>
      <c r="K163" s="465"/>
      <c r="L163" s="465"/>
      <c r="M163" s="465"/>
      <c r="N163" s="465"/>
      <c r="O163" s="465"/>
      <c r="P163" s="465"/>
      <c r="Q163" s="465"/>
      <c r="R163" s="465"/>
      <c r="S163" s="465"/>
      <c r="T163" s="465"/>
      <c r="U163" s="465"/>
      <c r="V163" s="465"/>
      <c r="W163" s="433"/>
      <c r="X163" s="433"/>
      <c r="Y163" s="468"/>
      <c r="Z163" s="468"/>
      <c r="AA163" s="468"/>
      <c r="AB163" s="468"/>
      <c r="AC163" s="468"/>
      <c r="AD163" s="468"/>
      <c r="AE163" s="468"/>
      <c r="AF163" s="468"/>
      <c r="AG163" s="468"/>
      <c r="AH163" s="468"/>
      <c r="AI163" s="468"/>
      <c r="AJ163" s="468"/>
      <c r="AK163" s="468"/>
      <c r="AL163" s="468"/>
      <c r="AM163" s="468"/>
      <c r="AN163" s="468"/>
      <c r="AO163" s="468"/>
      <c r="AP163" s="468"/>
    </row>
    <row r="164" spans="2:42" ht="13.9" customHeight="1">
      <c r="B164" s="329"/>
      <c r="C164" s="570"/>
      <c r="D164" s="326"/>
      <c r="E164" s="754"/>
      <c r="F164" s="559"/>
      <c r="G164" s="520"/>
      <c r="H164" s="327"/>
      <c r="I164" s="483">
        <f t="shared" si="81"/>
        <v>0</v>
      </c>
      <c r="J164" s="484">
        <f t="shared" si="82"/>
        <v>0</v>
      </c>
      <c r="K164" s="465"/>
      <c r="L164" s="465"/>
      <c r="M164" s="465"/>
      <c r="N164" s="465"/>
      <c r="O164" s="465"/>
      <c r="P164" s="465"/>
      <c r="Q164" s="465"/>
      <c r="R164" s="465"/>
      <c r="S164" s="465"/>
      <c r="T164" s="465"/>
      <c r="U164" s="465"/>
      <c r="V164" s="465"/>
      <c r="W164" s="433"/>
      <c r="X164" s="433"/>
      <c r="Y164" s="468"/>
      <c r="Z164" s="468"/>
      <c r="AA164" s="468"/>
      <c r="AB164" s="468"/>
      <c r="AC164" s="468"/>
      <c r="AD164" s="468"/>
      <c r="AE164" s="468"/>
      <c r="AF164" s="468"/>
      <c r="AG164" s="468"/>
      <c r="AH164" s="468"/>
      <c r="AI164" s="468"/>
      <c r="AJ164" s="468"/>
      <c r="AK164" s="468"/>
      <c r="AL164" s="468"/>
      <c r="AM164" s="468"/>
      <c r="AN164" s="468"/>
      <c r="AO164" s="468"/>
      <c r="AP164" s="468"/>
    </row>
    <row r="165" spans="2:42" ht="13.9" customHeight="1">
      <c r="B165" s="329"/>
      <c r="C165" s="570"/>
      <c r="D165" s="326"/>
      <c r="E165" s="754"/>
      <c r="F165" s="559"/>
      <c r="G165" s="520"/>
      <c r="H165" s="327"/>
      <c r="I165" s="483">
        <f t="shared" si="81"/>
        <v>0</v>
      </c>
      <c r="J165" s="484">
        <f t="shared" si="82"/>
        <v>0</v>
      </c>
      <c r="K165" s="465"/>
      <c r="L165" s="465"/>
      <c r="M165" s="465"/>
      <c r="N165" s="465"/>
      <c r="O165" s="465"/>
      <c r="P165" s="465"/>
      <c r="Q165" s="465"/>
      <c r="R165" s="465"/>
      <c r="S165" s="465"/>
      <c r="T165" s="465"/>
      <c r="U165" s="465"/>
      <c r="V165" s="465"/>
      <c r="W165" s="433"/>
      <c r="X165" s="433"/>
      <c r="Y165" s="468"/>
      <c r="Z165" s="468"/>
      <c r="AA165" s="468"/>
      <c r="AB165" s="468"/>
      <c r="AC165" s="468"/>
      <c r="AD165" s="468"/>
      <c r="AE165" s="468"/>
      <c r="AF165" s="468"/>
      <c r="AG165" s="468"/>
      <c r="AH165" s="468"/>
      <c r="AI165" s="468"/>
      <c r="AJ165" s="468"/>
      <c r="AK165" s="468"/>
      <c r="AL165" s="468"/>
      <c r="AM165" s="468"/>
      <c r="AN165" s="468"/>
      <c r="AO165" s="468"/>
      <c r="AP165" s="468"/>
    </row>
    <row r="166" spans="2:42" ht="13.15" customHeight="1">
      <c r="B166" s="329"/>
      <c r="C166" s="570"/>
      <c r="D166" s="326"/>
      <c r="E166" s="754"/>
      <c r="F166" s="559"/>
      <c r="G166" s="520"/>
      <c r="H166" s="327"/>
      <c r="I166" s="483">
        <f t="shared" si="81"/>
        <v>0</v>
      </c>
      <c r="J166" s="484">
        <f t="shared" si="82"/>
        <v>0</v>
      </c>
      <c r="K166" s="465"/>
      <c r="L166" s="465"/>
      <c r="M166" s="465"/>
      <c r="N166" s="465"/>
      <c r="O166" s="465"/>
      <c r="P166" s="465"/>
      <c r="Q166" s="465"/>
      <c r="R166" s="465"/>
      <c r="S166" s="465"/>
      <c r="T166" s="465"/>
      <c r="U166" s="465"/>
      <c r="V166" s="465"/>
      <c r="W166" s="433"/>
      <c r="X166" s="433"/>
      <c r="Y166" s="468"/>
      <c r="Z166" s="468"/>
      <c r="AA166" s="468"/>
      <c r="AB166" s="468"/>
      <c r="AC166" s="468"/>
      <c r="AD166" s="468"/>
      <c r="AE166" s="468"/>
      <c r="AF166" s="468"/>
      <c r="AG166" s="468"/>
      <c r="AH166" s="468"/>
      <c r="AI166" s="468"/>
      <c r="AJ166" s="468"/>
      <c r="AK166" s="468"/>
      <c r="AL166" s="468"/>
      <c r="AM166" s="468"/>
      <c r="AN166" s="468"/>
      <c r="AO166" s="468"/>
      <c r="AP166" s="468"/>
    </row>
    <row r="167" spans="2:42" ht="13.15" customHeight="1">
      <c r="B167" s="329"/>
      <c r="C167" s="570"/>
      <c r="D167" s="326"/>
      <c r="E167" s="754"/>
      <c r="F167" s="559"/>
      <c r="G167" s="520"/>
      <c r="H167" s="327"/>
      <c r="I167" s="483">
        <f t="shared" si="81"/>
        <v>0</v>
      </c>
      <c r="J167" s="484">
        <f t="shared" si="82"/>
        <v>0</v>
      </c>
      <c r="K167" s="465"/>
      <c r="L167" s="465"/>
      <c r="M167" s="465"/>
      <c r="N167" s="465"/>
      <c r="O167" s="465"/>
      <c r="P167" s="465"/>
      <c r="Q167" s="465"/>
      <c r="R167" s="465"/>
      <c r="S167" s="465"/>
      <c r="T167" s="465"/>
      <c r="U167" s="465"/>
      <c r="V167" s="465"/>
      <c r="W167" s="433"/>
      <c r="X167" s="433"/>
      <c r="Y167" s="468"/>
      <c r="Z167" s="468"/>
      <c r="AA167" s="468"/>
      <c r="AB167" s="468"/>
      <c r="AC167" s="468"/>
      <c r="AD167" s="468"/>
      <c r="AE167" s="468"/>
      <c r="AF167" s="468"/>
      <c r="AG167" s="468"/>
      <c r="AH167" s="468"/>
      <c r="AI167" s="468"/>
      <c r="AJ167" s="468"/>
      <c r="AK167" s="468"/>
      <c r="AL167" s="468"/>
      <c r="AM167" s="468"/>
      <c r="AN167" s="468"/>
      <c r="AO167" s="468"/>
      <c r="AP167" s="468"/>
    </row>
    <row r="168" spans="2:42" ht="13.15" customHeight="1">
      <c r="B168" s="329"/>
      <c r="C168" s="570"/>
      <c r="D168" s="326"/>
      <c r="E168" s="754"/>
      <c r="F168" s="559"/>
      <c r="G168" s="520"/>
      <c r="H168" s="327"/>
      <c r="I168" s="483">
        <f t="shared" si="81"/>
        <v>0</v>
      </c>
      <c r="J168" s="484">
        <f t="shared" si="82"/>
        <v>0</v>
      </c>
      <c r="K168" s="465"/>
      <c r="L168" s="465"/>
      <c r="M168" s="465"/>
      <c r="N168" s="465"/>
      <c r="O168" s="465"/>
      <c r="P168" s="465"/>
      <c r="Q168" s="465"/>
      <c r="R168" s="465"/>
      <c r="S168" s="465"/>
      <c r="T168" s="465"/>
      <c r="U168" s="465"/>
      <c r="V168" s="465"/>
      <c r="W168" s="433"/>
      <c r="X168" s="433"/>
      <c r="Y168" s="468"/>
      <c r="Z168" s="468"/>
      <c r="AA168" s="468"/>
      <c r="AB168" s="468"/>
      <c r="AC168" s="468"/>
      <c r="AD168" s="468"/>
      <c r="AE168" s="468"/>
      <c r="AF168" s="468"/>
      <c r="AG168" s="468"/>
      <c r="AH168" s="468"/>
      <c r="AI168" s="468"/>
      <c r="AJ168" s="468"/>
      <c r="AK168" s="468"/>
      <c r="AL168" s="468"/>
      <c r="AM168" s="468"/>
      <c r="AN168" s="468"/>
      <c r="AO168" s="468"/>
      <c r="AP168" s="468"/>
    </row>
    <row r="169" spans="2:42" ht="13.15" customHeight="1">
      <c r="B169" s="329"/>
      <c r="C169" s="570"/>
      <c r="D169" s="326"/>
      <c r="E169" s="754"/>
      <c r="F169" s="559"/>
      <c r="G169" s="520"/>
      <c r="H169" s="327"/>
      <c r="I169" s="483">
        <f t="shared" si="81"/>
        <v>0</v>
      </c>
      <c r="J169" s="484">
        <f t="shared" si="82"/>
        <v>0</v>
      </c>
      <c r="K169" s="465"/>
      <c r="L169" s="465"/>
      <c r="M169" s="465"/>
      <c r="N169" s="465"/>
      <c r="O169" s="465"/>
      <c r="P169" s="465"/>
      <c r="Q169" s="465"/>
      <c r="R169" s="465"/>
      <c r="S169" s="465"/>
      <c r="T169" s="465"/>
      <c r="U169" s="465"/>
      <c r="V169" s="465"/>
      <c r="W169" s="433"/>
      <c r="X169" s="433"/>
      <c r="Y169" s="468"/>
      <c r="Z169" s="468"/>
      <c r="AA169" s="468"/>
      <c r="AB169" s="468"/>
      <c r="AC169" s="468"/>
      <c r="AD169" s="468"/>
      <c r="AE169" s="468"/>
      <c r="AF169" s="468"/>
      <c r="AG169" s="468"/>
      <c r="AH169" s="468"/>
      <c r="AI169" s="468"/>
      <c r="AJ169" s="468"/>
      <c r="AK169" s="468"/>
      <c r="AL169" s="468"/>
      <c r="AM169" s="468"/>
      <c r="AN169" s="468"/>
      <c r="AO169" s="468"/>
      <c r="AP169" s="468"/>
    </row>
    <row r="170" spans="2:42" ht="13.15" customHeight="1" thickBot="1">
      <c r="B170" s="330"/>
      <c r="C170" s="571"/>
      <c r="D170" s="331"/>
      <c r="E170" s="755"/>
      <c r="F170" s="443"/>
      <c r="G170" s="445"/>
      <c r="H170" s="332"/>
      <c r="I170" s="572">
        <f t="shared" si="81"/>
        <v>0</v>
      </c>
      <c r="J170" s="573">
        <f t="shared" si="82"/>
        <v>0</v>
      </c>
      <c r="K170" s="465"/>
      <c r="L170" s="465"/>
      <c r="M170" s="465"/>
      <c r="N170" s="465"/>
      <c r="O170" s="465"/>
      <c r="P170" s="465"/>
      <c r="Q170" s="465"/>
      <c r="R170" s="465"/>
      <c r="S170" s="465"/>
      <c r="T170" s="465"/>
      <c r="U170" s="465"/>
      <c r="V170" s="465"/>
      <c r="W170" s="433"/>
      <c r="X170" s="433"/>
      <c r="Y170" s="468"/>
      <c r="Z170" s="468"/>
      <c r="AA170" s="468"/>
      <c r="AB170" s="468"/>
      <c r="AC170" s="468"/>
      <c r="AD170" s="468"/>
      <c r="AE170" s="468"/>
      <c r="AF170" s="468"/>
      <c r="AG170" s="468"/>
      <c r="AH170" s="468"/>
      <c r="AI170" s="468"/>
      <c r="AJ170" s="468"/>
      <c r="AK170" s="468"/>
      <c r="AL170" s="468"/>
      <c r="AM170" s="468"/>
      <c r="AN170" s="468"/>
      <c r="AO170" s="468"/>
      <c r="AP170" s="468"/>
    </row>
    <row r="171" spans="2:42" ht="13.15" customHeight="1" thickBot="1">
      <c r="B171" s="876" t="s">
        <v>87</v>
      </c>
      <c r="C171" s="876"/>
      <c r="D171" s="876"/>
      <c r="E171" s="876"/>
      <c r="F171" s="557"/>
      <c r="G171" s="533"/>
      <c r="H171" s="499">
        <f>SUM(H157:H170)</f>
        <v>0</v>
      </c>
      <c r="I171" s="499">
        <f>SUM(I157:I170)</f>
        <v>0</v>
      </c>
      <c r="J171" s="430">
        <f>SUM(J157:J170)</f>
        <v>0</v>
      </c>
      <c r="K171" s="465"/>
      <c r="L171" s="465"/>
      <c r="M171" s="465"/>
      <c r="N171" s="465"/>
      <c r="O171" s="465"/>
      <c r="P171" s="465"/>
      <c r="Q171" s="465"/>
      <c r="R171" s="465"/>
      <c r="S171" s="465"/>
      <c r="T171" s="465"/>
      <c r="U171" s="465"/>
      <c r="V171" s="465"/>
      <c r="W171" s="433"/>
      <c r="X171" s="433"/>
      <c r="Y171" s="468"/>
      <c r="Z171" s="468"/>
      <c r="AA171" s="468"/>
      <c r="AB171" s="468"/>
      <c r="AC171" s="468"/>
      <c r="AD171" s="468"/>
      <c r="AE171" s="468"/>
      <c r="AF171" s="468"/>
      <c r="AG171" s="468"/>
      <c r="AH171" s="468"/>
      <c r="AI171" s="468"/>
      <c r="AJ171" s="468"/>
      <c r="AK171" s="468"/>
      <c r="AL171" s="468"/>
      <c r="AM171" s="468"/>
      <c r="AN171" s="468"/>
      <c r="AO171" s="468"/>
      <c r="AP171" s="468"/>
    </row>
    <row r="172" spans="2:42" ht="13.15" customHeight="1" thickBot="1">
      <c r="B172" s="428"/>
      <c r="C172" s="428"/>
      <c r="D172" s="428"/>
      <c r="E172" s="428"/>
      <c r="F172" s="433"/>
      <c r="G172" s="433"/>
      <c r="H172" s="504"/>
      <c r="I172" s="504"/>
      <c r="J172" s="504"/>
      <c r="K172" s="465"/>
      <c r="L172" s="465"/>
      <c r="M172" s="465"/>
      <c r="N172" s="465"/>
      <c r="O172" s="465"/>
      <c r="P172" s="465"/>
      <c r="Q172" s="465"/>
      <c r="R172" s="465"/>
      <c r="S172" s="465"/>
      <c r="T172" s="465"/>
      <c r="U172" s="465"/>
      <c r="V172" s="465"/>
      <c r="W172" s="433"/>
      <c r="X172" s="433"/>
      <c r="Y172" s="468"/>
      <c r="Z172" s="468"/>
      <c r="AA172" s="468"/>
      <c r="AB172" s="468"/>
      <c r="AC172" s="468"/>
      <c r="AD172" s="468"/>
      <c r="AE172" s="468"/>
      <c r="AF172" s="468"/>
      <c r="AG172" s="468"/>
      <c r="AH172" s="468"/>
      <c r="AI172" s="468"/>
      <c r="AJ172" s="468"/>
      <c r="AK172" s="468"/>
      <c r="AL172" s="468"/>
      <c r="AM172" s="468"/>
      <c r="AN172" s="468"/>
      <c r="AO172" s="468"/>
      <c r="AP172" s="468"/>
    </row>
    <row r="173" spans="2:42" ht="45" customHeight="1" thickBot="1">
      <c r="B173" s="543" t="s">
        <v>88</v>
      </c>
      <c r="C173" s="544"/>
      <c r="D173" s="545" t="s">
        <v>74</v>
      </c>
      <c r="E173" s="546" t="s">
        <v>24</v>
      </c>
      <c r="F173" s="873">
        <f>IF(D4="","",F155+1)</f>
        <v>2032</v>
      </c>
      <c r="G173" s="873"/>
      <c r="H173" s="873"/>
      <c r="I173" s="873"/>
      <c r="J173" s="873"/>
      <c r="K173" s="465"/>
      <c r="L173" s="465"/>
      <c r="M173" s="465"/>
      <c r="N173" s="465"/>
      <c r="O173" s="465"/>
      <c r="P173" s="465"/>
      <c r="Q173" s="465"/>
      <c r="R173" s="465"/>
      <c r="S173" s="465"/>
      <c r="T173" s="465"/>
      <c r="U173" s="465"/>
      <c r="V173" s="465"/>
      <c r="W173" s="433"/>
      <c r="X173" s="433"/>
      <c r="Y173" s="468"/>
      <c r="Z173" s="468"/>
      <c r="AA173" s="468"/>
      <c r="AB173" s="468"/>
      <c r="AC173" s="468"/>
      <c r="AD173" s="468"/>
      <c r="AE173" s="468"/>
      <c r="AF173" s="468"/>
      <c r="AG173" s="468"/>
      <c r="AH173" s="468"/>
      <c r="AI173" s="468"/>
      <c r="AJ173" s="468"/>
      <c r="AK173" s="468"/>
      <c r="AL173" s="468"/>
      <c r="AM173" s="468"/>
      <c r="AN173" s="468"/>
      <c r="AO173" s="468"/>
      <c r="AP173" s="468"/>
    </row>
    <row r="174" spans="2:42" ht="15" customHeight="1">
      <c r="B174" s="874"/>
      <c r="C174" s="874"/>
      <c r="D174" s="874"/>
      <c r="E174" s="874"/>
      <c r="F174" s="875"/>
      <c r="G174" s="547"/>
      <c r="H174" s="512" t="s">
        <v>31</v>
      </c>
      <c r="I174" s="548" t="s">
        <v>26</v>
      </c>
      <c r="J174" s="549" t="s">
        <v>28</v>
      </c>
      <c r="K174" s="465"/>
      <c r="L174" s="465"/>
      <c r="M174" s="465"/>
      <c r="N174" s="465"/>
      <c r="O174" s="465"/>
      <c r="P174" s="465"/>
      <c r="Q174" s="465"/>
      <c r="R174" s="465"/>
      <c r="S174" s="465"/>
      <c r="T174" s="465"/>
      <c r="U174" s="465"/>
      <c r="V174" s="465"/>
      <c r="W174" s="433"/>
      <c r="X174" s="433"/>
      <c r="Y174" s="468"/>
      <c r="Z174" s="468"/>
      <c r="AA174" s="468"/>
      <c r="AB174" s="468"/>
      <c r="AC174" s="468"/>
      <c r="AD174" s="468"/>
      <c r="AE174" s="468"/>
      <c r="AF174" s="468"/>
      <c r="AG174" s="468"/>
      <c r="AH174" s="468"/>
      <c r="AI174" s="468"/>
      <c r="AJ174" s="468"/>
      <c r="AK174" s="468"/>
      <c r="AL174" s="468"/>
      <c r="AM174" s="468"/>
      <c r="AN174" s="468"/>
      <c r="AO174" s="468"/>
      <c r="AP174" s="468"/>
    </row>
    <row r="175" spans="2:42" ht="15" customHeight="1">
      <c r="B175" s="550" t="s">
        <v>75</v>
      </c>
      <c r="C175" s="551"/>
      <c r="D175" s="558">
        <v>0</v>
      </c>
      <c r="E175" s="157">
        <v>0</v>
      </c>
      <c r="F175" s="559"/>
      <c r="G175" s="520"/>
      <c r="H175" s="327"/>
      <c r="I175" s="483">
        <f t="shared" ref="I175:I188" si="83">J175-H175</f>
        <v>0</v>
      </c>
      <c r="J175" s="484">
        <f t="shared" ref="J175:J188" si="84">H175+(H175*E175)</f>
        <v>0</v>
      </c>
      <c r="K175" s="465"/>
      <c r="L175" s="465"/>
      <c r="M175" s="465"/>
      <c r="N175" s="465"/>
      <c r="O175" s="465"/>
      <c r="P175" s="465"/>
      <c r="Q175" s="465"/>
      <c r="R175" s="465"/>
      <c r="S175" s="465"/>
      <c r="T175" s="465"/>
      <c r="U175" s="465"/>
      <c r="V175" s="465"/>
      <c r="W175" s="433"/>
      <c r="X175" s="433"/>
      <c r="Y175" s="468"/>
      <c r="Z175" s="468"/>
      <c r="AA175" s="468"/>
      <c r="AB175" s="468"/>
      <c r="AC175" s="468"/>
      <c r="AD175" s="468"/>
      <c r="AE175" s="468"/>
      <c r="AF175" s="468"/>
      <c r="AG175" s="468"/>
      <c r="AH175" s="468"/>
      <c r="AI175" s="468"/>
      <c r="AJ175" s="468"/>
      <c r="AK175" s="468"/>
      <c r="AL175" s="468"/>
      <c r="AM175" s="468"/>
      <c r="AN175" s="468"/>
      <c r="AO175" s="468"/>
      <c r="AP175" s="468"/>
    </row>
    <row r="176" spans="2:42" ht="15" customHeight="1">
      <c r="B176" s="550" t="s">
        <v>76</v>
      </c>
      <c r="C176" s="551"/>
      <c r="D176" s="326"/>
      <c r="E176" s="754"/>
      <c r="F176" s="559"/>
      <c r="G176" s="520"/>
      <c r="H176" s="327"/>
      <c r="I176" s="483">
        <f t="shared" si="83"/>
        <v>0</v>
      </c>
      <c r="J176" s="484">
        <f t="shared" si="84"/>
        <v>0</v>
      </c>
      <c r="K176" s="465"/>
      <c r="L176" s="465"/>
      <c r="M176" s="465"/>
      <c r="N176" s="465"/>
      <c r="O176" s="465"/>
      <c r="P176" s="465"/>
      <c r="Q176" s="465"/>
      <c r="R176" s="465"/>
      <c r="S176" s="465"/>
      <c r="T176" s="465"/>
      <c r="U176" s="465"/>
      <c r="V176" s="465"/>
      <c r="W176" s="433"/>
      <c r="X176" s="433"/>
      <c r="Y176" s="468"/>
      <c r="Z176" s="468"/>
      <c r="AA176" s="468"/>
      <c r="AB176" s="468"/>
      <c r="AC176" s="468"/>
      <c r="AD176" s="468"/>
      <c r="AE176" s="468"/>
      <c r="AF176" s="468"/>
      <c r="AG176" s="468"/>
      <c r="AH176" s="468"/>
      <c r="AI176" s="468"/>
      <c r="AJ176" s="468"/>
      <c r="AK176" s="468"/>
      <c r="AL176" s="468"/>
      <c r="AM176" s="468"/>
      <c r="AN176" s="468"/>
      <c r="AO176" s="468"/>
      <c r="AP176" s="468"/>
    </row>
    <row r="177" spans="2:42" ht="15" customHeight="1">
      <c r="B177" s="550" t="s">
        <v>77</v>
      </c>
      <c r="C177" s="551"/>
      <c r="D177" s="326"/>
      <c r="E177" s="754"/>
      <c r="F177" s="559"/>
      <c r="G177" s="520"/>
      <c r="H177" s="327"/>
      <c r="I177" s="483">
        <f t="shared" si="83"/>
        <v>0</v>
      </c>
      <c r="J177" s="484">
        <f t="shared" si="84"/>
        <v>0</v>
      </c>
      <c r="K177" s="465"/>
      <c r="L177" s="465"/>
      <c r="M177" s="465"/>
      <c r="N177" s="465"/>
      <c r="O177" s="465"/>
      <c r="P177" s="465"/>
      <c r="Q177" s="465"/>
      <c r="R177" s="465"/>
      <c r="S177" s="465"/>
      <c r="T177" s="465"/>
      <c r="U177" s="465"/>
      <c r="V177" s="465"/>
      <c r="W177" s="433"/>
      <c r="X177" s="433"/>
      <c r="Y177" s="468"/>
      <c r="Z177" s="468"/>
      <c r="AA177" s="468"/>
      <c r="AB177" s="468"/>
      <c r="AC177" s="468"/>
      <c r="AD177" s="468"/>
      <c r="AE177" s="468"/>
      <c r="AF177" s="468"/>
      <c r="AG177" s="468"/>
      <c r="AH177" s="468"/>
      <c r="AI177" s="468"/>
      <c r="AJ177" s="468"/>
      <c r="AK177" s="468"/>
      <c r="AL177" s="468"/>
      <c r="AM177" s="468"/>
      <c r="AN177" s="468"/>
      <c r="AO177" s="468"/>
      <c r="AP177" s="468"/>
    </row>
    <row r="178" spans="2:42" ht="15" customHeight="1">
      <c r="B178" s="550" t="s">
        <v>78</v>
      </c>
      <c r="C178" s="551"/>
      <c r="D178" s="326"/>
      <c r="E178" s="754"/>
      <c r="F178" s="559"/>
      <c r="G178" s="520"/>
      <c r="H178" s="327"/>
      <c r="I178" s="483">
        <f t="shared" si="83"/>
        <v>0</v>
      </c>
      <c r="J178" s="484">
        <f t="shared" si="84"/>
        <v>0</v>
      </c>
      <c r="K178" s="465"/>
      <c r="L178" s="465"/>
      <c r="M178" s="465"/>
      <c r="N178" s="465"/>
      <c r="O178" s="465"/>
      <c r="P178" s="465"/>
      <c r="Q178" s="465"/>
      <c r="R178" s="465"/>
      <c r="S178" s="465"/>
      <c r="T178" s="465"/>
      <c r="U178" s="465"/>
      <c r="V178" s="465"/>
      <c r="W178" s="433"/>
      <c r="X178" s="433"/>
      <c r="Y178" s="468"/>
      <c r="Z178" s="468"/>
      <c r="AA178" s="468"/>
      <c r="AB178" s="468"/>
      <c r="AC178" s="468"/>
      <c r="AD178" s="468"/>
      <c r="AE178" s="468"/>
      <c r="AF178" s="468"/>
      <c r="AG178" s="468"/>
      <c r="AH178" s="468"/>
      <c r="AI178" s="468"/>
      <c r="AJ178" s="468"/>
      <c r="AK178" s="468"/>
      <c r="AL178" s="468"/>
      <c r="AM178" s="468"/>
      <c r="AN178" s="468"/>
      <c r="AO178" s="468"/>
      <c r="AP178" s="468"/>
    </row>
    <row r="179" spans="2:42" ht="15" customHeight="1">
      <c r="B179" s="550" t="s">
        <v>79</v>
      </c>
      <c r="C179" s="551"/>
      <c r="D179" s="326"/>
      <c r="E179" s="754"/>
      <c r="F179" s="559"/>
      <c r="G179" s="520"/>
      <c r="H179" s="327"/>
      <c r="I179" s="483">
        <f t="shared" si="83"/>
        <v>0</v>
      </c>
      <c r="J179" s="484">
        <f t="shared" si="84"/>
        <v>0</v>
      </c>
      <c r="K179" s="465"/>
      <c r="L179" s="465"/>
      <c r="M179" s="465"/>
      <c r="N179" s="465"/>
      <c r="O179" s="465"/>
      <c r="P179" s="465"/>
      <c r="Q179" s="465"/>
      <c r="R179" s="465"/>
      <c r="S179" s="465"/>
      <c r="T179" s="465"/>
      <c r="U179" s="465"/>
      <c r="V179" s="465"/>
      <c r="W179" s="433"/>
      <c r="X179" s="433"/>
      <c r="Y179" s="468"/>
      <c r="Z179" s="468"/>
      <c r="AA179" s="468"/>
      <c r="AB179" s="468"/>
      <c r="AC179" s="468"/>
      <c r="AD179" s="468"/>
      <c r="AE179" s="468"/>
      <c r="AF179" s="468"/>
      <c r="AG179" s="468"/>
      <c r="AH179" s="468"/>
      <c r="AI179" s="468"/>
      <c r="AJ179" s="468"/>
      <c r="AK179" s="468"/>
      <c r="AL179" s="468"/>
      <c r="AM179" s="468"/>
      <c r="AN179" s="468"/>
      <c r="AO179" s="468"/>
      <c r="AP179" s="468"/>
    </row>
    <row r="180" spans="2:42" ht="15" customHeight="1">
      <c r="B180" s="550" t="s">
        <v>33</v>
      </c>
      <c r="C180" s="551"/>
      <c r="D180" s="326"/>
      <c r="E180" s="754"/>
      <c r="F180" s="559"/>
      <c r="G180" s="520"/>
      <c r="H180" s="327"/>
      <c r="I180" s="483">
        <f t="shared" si="83"/>
        <v>0</v>
      </c>
      <c r="J180" s="484">
        <f t="shared" si="84"/>
        <v>0</v>
      </c>
      <c r="K180" s="465"/>
      <c r="L180" s="465"/>
      <c r="M180" s="465"/>
      <c r="N180" s="465"/>
      <c r="O180" s="465"/>
      <c r="P180" s="465"/>
      <c r="Q180" s="465"/>
      <c r="R180" s="465"/>
      <c r="S180" s="465"/>
      <c r="T180" s="465"/>
      <c r="U180" s="465"/>
      <c r="V180" s="465"/>
      <c r="W180" s="433"/>
      <c r="X180" s="433"/>
      <c r="Y180" s="468"/>
      <c r="Z180" s="468"/>
      <c r="AA180" s="468"/>
      <c r="AB180" s="468"/>
      <c r="AC180" s="468"/>
      <c r="AD180" s="468"/>
      <c r="AE180" s="468"/>
      <c r="AF180" s="468"/>
      <c r="AG180" s="468"/>
      <c r="AH180" s="468"/>
      <c r="AI180" s="468"/>
      <c r="AJ180" s="468"/>
      <c r="AK180" s="468"/>
      <c r="AL180" s="468"/>
      <c r="AM180" s="468"/>
      <c r="AN180" s="468"/>
      <c r="AO180" s="468"/>
      <c r="AP180" s="468"/>
    </row>
    <row r="181" spans="2:42" ht="15" customHeight="1">
      <c r="B181" s="550" t="s">
        <v>80</v>
      </c>
      <c r="C181" s="551"/>
      <c r="D181" s="326"/>
      <c r="E181" s="754"/>
      <c r="F181" s="559"/>
      <c r="G181" s="520"/>
      <c r="H181" s="327"/>
      <c r="I181" s="483">
        <f t="shared" si="83"/>
        <v>0</v>
      </c>
      <c r="J181" s="484">
        <f t="shared" si="84"/>
        <v>0</v>
      </c>
      <c r="K181" s="465"/>
      <c r="L181" s="465"/>
      <c r="M181" s="465"/>
      <c r="N181" s="465"/>
      <c r="O181" s="465"/>
      <c r="P181" s="465"/>
      <c r="Q181" s="465"/>
      <c r="R181" s="465"/>
      <c r="S181" s="465"/>
      <c r="T181" s="465"/>
      <c r="U181" s="465"/>
      <c r="V181" s="465"/>
      <c r="W181" s="433"/>
      <c r="X181" s="433"/>
      <c r="Y181" s="468"/>
      <c r="Z181" s="468"/>
      <c r="AA181" s="468"/>
      <c r="AB181" s="468"/>
      <c r="AC181" s="468"/>
      <c r="AD181" s="468"/>
      <c r="AE181" s="468"/>
      <c r="AF181" s="468"/>
      <c r="AG181" s="468"/>
      <c r="AH181" s="468"/>
      <c r="AI181" s="468"/>
      <c r="AJ181" s="468"/>
      <c r="AK181" s="468"/>
      <c r="AL181" s="468"/>
      <c r="AM181" s="468"/>
      <c r="AN181" s="468"/>
      <c r="AO181" s="468"/>
      <c r="AP181" s="468"/>
    </row>
    <row r="182" spans="2:42" ht="15" customHeight="1">
      <c r="B182" s="329"/>
      <c r="C182" s="570"/>
      <c r="D182" s="326"/>
      <c r="E182" s="754"/>
      <c r="F182" s="559"/>
      <c r="G182" s="520"/>
      <c r="H182" s="327"/>
      <c r="I182" s="483">
        <f t="shared" si="83"/>
        <v>0</v>
      </c>
      <c r="J182" s="484">
        <f t="shared" si="84"/>
        <v>0</v>
      </c>
      <c r="K182" s="465"/>
      <c r="L182" s="465"/>
      <c r="M182" s="465"/>
      <c r="N182" s="465"/>
      <c r="O182" s="465"/>
      <c r="P182" s="465"/>
      <c r="Q182" s="465"/>
      <c r="R182" s="465"/>
      <c r="S182" s="465"/>
      <c r="T182" s="465"/>
      <c r="U182" s="465"/>
      <c r="V182" s="465"/>
      <c r="W182" s="433"/>
      <c r="X182" s="433"/>
      <c r="Y182" s="468"/>
      <c r="Z182" s="468"/>
      <c r="AA182" s="468"/>
      <c r="AB182" s="468"/>
      <c r="AC182" s="468"/>
      <c r="AD182" s="468"/>
      <c r="AE182" s="468"/>
      <c r="AF182" s="468"/>
      <c r="AG182" s="468"/>
      <c r="AH182" s="468"/>
      <c r="AI182" s="468"/>
      <c r="AJ182" s="468"/>
      <c r="AK182" s="468"/>
      <c r="AL182" s="468"/>
      <c r="AM182" s="468"/>
      <c r="AN182" s="468"/>
      <c r="AO182" s="468"/>
      <c r="AP182" s="468"/>
    </row>
    <row r="183" spans="2:42" ht="13.9" customHeight="1">
      <c r="B183" s="329"/>
      <c r="C183" s="570"/>
      <c r="D183" s="326"/>
      <c r="E183" s="754"/>
      <c r="F183" s="559"/>
      <c r="G183" s="520"/>
      <c r="H183" s="327"/>
      <c r="I183" s="483">
        <f t="shared" si="83"/>
        <v>0</v>
      </c>
      <c r="J183" s="484">
        <f t="shared" si="84"/>
        <v>0</v>
      </c>
      <c r="K183" s="465"/>
      <c r="L183" s="465"/>
      <c r="M183" s="465"/>
      <c r="N183" s="465"/>
      <c r="O183" s="465"/>
      <c r="P183" s="465"/>
      <c r="Q183" s="465"/>
      <c r="R183" s="465"/>
      <c r="S183" s="465"/>
      <c r="T183" s="465"/>
      <c r="U183" s="465"/>
      <c r="V183" s="465"/>
      <c r="W183" s="433"/>
      <c r="X183" s="433"/>
      <c r="Y183" s="468"/>
      <c r="Z183" s="468"/>
      <c r="AA183" s="468"/>
      <c r="AB183" s="468"/>
      <c r="AC183" s="468"/>
      <c r="AD183" s="468"/>
      <c r="AE183" s="468"/>
      <c r="AF183" s="468"/>
      <c r="AG183" s="468"/>
      <c r="AH183" s="468"/>
      <c r="AI183" s="468"/>
      <c r="AJ183" s="468"/>
      <c r="AK183" s="468"/>
      <c r="AL183" s="468"/>
      <c r="AM183" s="468"/>
      <c r="AN183" s="468"/>
      <c r="AO183" s="468"/>
      <c r="AP183" s="468"/>
    </row>
    <row r="184" spans="2:42" ht="13.15" customHeight="1">
      <c r="B184" s="329"/>
      <c r="C184" s="570"/>
      <c r="D184" s="326"/>
      <c r="E184" s="754"/>
      <c r="F184" s="559"/>
      <c r="G184" s="520"/>
      <c r="H184" s="327"/>
      <c r="I184" s="483">
        <f t="shared" si="83"/>
        <v>0</v>
      </c>
      <c r="J184" s="484">
        <f t="shared" si="84"/>
        <v>0</v>
      </c>
      <c r="K184" s="465"/>
      <c r="L184" s="465"/>
      <c r="M184" s="465"/>
      <c r="N184" s="465"/>
      <c r="O184" s="465"/>
      <c r="P184" s="465"/>
      <c r="Q184" s="465"/>
      <c r="R184" s="465"/>
      <c r="S184" s="465"/>
      <c r="T184" s="465"/>
      <c r="U184" s="465"/>
      <c r="V184" s="465"/>
      <c r="W184" s="433"/>
      <c r="X184" s="433"/>
      <c r="Y184" s="468"/>
      <c r="Z184" s="468"/>
      <c r="AA184" s="468"/>
      <c r="AB184" s="468"/>
      <c r="AC184" s="468"/>
      <c r="AD184" s="468"/>
      <c r="AE184" s="468"/>
      <c r="AF184" s="468"/>
      <c r="AG184" s="468"/>
      <c r="AH184" s="468"/>
      <c r="AI184" s="468"/>
      <c r="AJ184" s="468"/>
      <c r="AK184" s="468"/>
      <c r="AL184" s="468"/>
      <c r="AM184" s="468"/>
      <c r="AN184" s="468"/>
      <c r="AO184" s="468"/>
      <c r="AP184" s="468"/>
    </row>
    <row r="185" spans="2:42" ht="13.15" customHeight="1">
      <c r="B185" s="329"/>
      <c r="C185" s="570"/>
      <c r="D185" s="326"/>
      <c r="E185" s="754"/>
      <c r="F185" s="559"/>
      <c r="G185" s="520"/>
      <c r="H185" s="327"/>
      <c r="I185" s="483">
        <f t="shared" si="83"/>
        <v>0</v>
      </c>
      <c r="J185" s="484">
        <f t="shared" si="84"/>
        <v>0</v>
      </c>
      <c r="K185" s="465"/>
      <c r="L185" s="465"/>
      <c r="M185" s="465"/>
      <c r="N185" s="465"/>
      <c r="O185" s="465"/>
      <c r="P185" s="465"/>
      <c r="Q185" s="465"/>
      <c r="R185" s="465"/>
      <c r="S185" s="465"/>
      <c r="T185" s="465"/>
      <c r="U185" s="465"/>
      <c r="V185" s="465"/>
      <c r="W185" s="433"/>
      <c r="X185" s="433"/>
      <c r="Y185" s="468"/>
      <c r="Z185" s="468"/>
      <c r="AA185" s="468"/>
      <c r="AB185" s="468"/>
      <c r="AC185" s="468"/>
      <c r="AD185" s="468"/>
      <c r="AE185" s="468"/>
      <c r="AF185" s="468"/>
      <c r="AG185" s="468"/>
      <c r="AH185" s="468"/>
      <c r="AI185" s="468"/>
      <c r="AJ185" s="468"/>
      <c r="AK185" s="468"/>
      <c r="AL185" s="468"/>
      <c r="AM185" s="468"/>
      <c r="AN185" s="468"/>
      <c r="AO185" s="468"/>
      <c r="AP185" s="468"/>
    </row>
    <row r="186" spans="2:42" ht="13.15" customHeight="1">
      <c r="B186" s="329"/>
      <c r="C186" s="570"/>
      <c r="D186" s="326"/>
      <c r="E186" s="754"/>
      <c r="F186" s="559"/>
      <c r="G186" s="520"/>
      <c r="H186" s="327"/>
      <c r="I186" s="483">
        <f t="shared" si="83"/>
        <v>0</v>
      </c>
      <c r="J186" s="484">
        <f t="shared" si="84"/>
        <v>0</v>
      </c>
      <c r="K186" s="465"/>
      <c r="L186" s="465"/>
      <c r="M186" s="465"/>
      <c r="N186" s="465"/>
      <c r="O186" s="465"/>
      <c r="P186" s="465"/>
      <c r="Q186" s="465"/>
      <c r="R186" s="465"/>
      <c r="S186" s="465"/>
      <c r="T186" s="465"/>
      <c r="U186" s="465"/>
      <c r="V186" s="465"/>
      <c r="W186" s="433"/>
      <c r="X186" s="433"/>
      <c r="Y186" s="468"/>
      <c r="Z186" s="468"/>
      <c r="AA186" s="468"/>
      <c r="AB186" s="468"/>
      <c r="AC186" s="468"/>
      <c r="AD186" s="468"/>
      <c r="AE186" s="468"/>
      <c r="AF186" s="468"/>
      <c r="AG186" s="468"/>
      <c r="AH186" s="468"/>
      <c r="AI186" s="468"/>
      <c r="AJ186" s="468"/>
      <c r="AK186" s="468"/>
      <c r="AL186" s="468"/>
      <c r="AM186" s="468"/>
      <c r="AN186" s="468"/>
      <c r="AO186" s="468"/>
      <c r="AP186" s="468"/>
    </row>
    <row r="187" spans="2:42" ht="13.15" customHeight="1">
      <c r="B187" s="329"/>
      <c r="C187" s="570"/>
      <c r="D187" s="326"/>
      <c r="E187" s="754"/>
      <c r="F187" s="559"/>
      <c r="G187" s="520"/>
      <c r="H187" s="327"/>
      <c r="I187" s="483">
        <f t="shared" si="83"/>
        <v>0</v>
      </c>
      <c r="J187" s="484">
        <f t="shared" si="84"/>
        <v>0</v>
      </c>
      <c r="K187" s="465"/>
      <c r="L187" s="465"/>
      <c r="M187" s="465"/>
      <c r="N187" s="465"/>
      <c r="O187" s="465"/>
      <c r="P187" s="465"/>
      <c r="Q187" s="465"/>
      <c r="R187" s="465"/>
      <c r="S187" s="465"/>
      <c r="T187" s="465"/>
      <c r="U187" s="465"/>
      <c r="V187" s="465"/>
      <c r="W187" s="433"/>
      <c r="X187" s="433"/>
      <c r="Y187" s="468"/>
      <c r="Z187" s="468"/>
      <c r="AA187" s="468"/>
      <c r="AB187" s="468"/>
      <c r="AC187" s="468"/>
      <c r="AD187" s="468"/>
      <c r="AE187" s="468"/>
      <c r="AF187" s="468"/>
      <c r="AG187" s="468"/>
      <c r="AH187" s="468"/>
      <c r="AI187" s="468"/>
      <c r="AJ187" s="468"/>
      <c r="AK187" s="468"/>
      <c r="AL187" s="468"/>
      <c r="AM187" s="468"/>
      <c r="AN187" s="468"/>
      <c r="AO187" s="468"/>
      <c r="AP187" s="468"/>
    </row>
    <row r="188" spans="2:42" ht="13.15" customHeight="1" thickBot="1">
      <c r="B188" s="330"/>
      <c r="C188" s="571"/>
      <c r="D188" s="331"/>
      <c r="E188" s="755"/>
      <c r="F188" s="443"/>
      <c r="G188" s="445"/>
      <c r="H188" s="332"/>
      <c r="I188" s="572">
        <f t="shared" si="83"/>
        <v>0</v>
      </c>
      <c r="J188" s="573">
        <f t="shared" si="84"/>
        <v>0</v>
      </c>
      <c r="K188" s="465"/>
      <c r="L188" s="465"/>
      <c r="M188" s="465"/>
      <c r="N188" s="465"/>
      <c r="O188" s="465"/>
      <c r="P188" s="465"/>
      <c r="Q188" s="465"/>
      <c r="R188" s="465"/>
      <c r="S188" s="465"/>
      <c r="T188" s="465"/>
      <c r="U188" s="465"/>
      <c r="V188" s="465"/>
      <c r="W188" s="433"/>
      <c r="X188" s="433"/>
      <c r="Y188" s="468"/>
      <c r="Z188" s="468"/>
      <c r="AA188" s="468"/>
      <c r="AB188" s="468"/>
      <c r="AC188" s="468"/>
      <c r="AD188" s="468"/>
      <c r="AE188" s="468"/>
      <c r="AF188" s="468"/>
      <c r="AG188" s="468"/>
      <c r="AH188" s="468"/>
      <c r="AI188" s="468"/>
      <c r="AJ188" s="468"/>
      <c r="AK188" s="468"/>
      <c r="AL188" s="468"/>
      <c r="AM188" s="468"/>
      <c r="AN188" s="468"/>
      <c r="AO188" s="468"/>
      <c r="AP188" s="468"/>
    </row>
    <row r="189" spans="2:42" ht="13.15" customHeight="1" thickBot="1">
      <c r="B189" s="876" t="s">
        <v>354</v>
      </c>
      <c r="C189" s="876"/>
      <c r="D189" s="876"/>
      <c r="E189" s="876"/>
      <c r="F189" s="557"/>
      <c r="G189" s="533"/>
      <c r="H189" s="499">
        <f>SUM(H175:H188)</f>
        <v>0</v>
      </c>
      <c r="I189" s="499">
        <f>SUM(I175:I188)</f>
        <v>0</v>
      </c>
      <c r="J189" s="430">
        <f>SUM(J175:J188)</f>
        <v>0</v>
      </c>
      <c r="K189" s="465"/>
      <c r="L189" s="465"/>
      <c r="M189" s="465"/>
      <c r="N189" s="465"/>
      <c r="O189" s="465"/>
      <c r="P189" s="465"/>
      <c r="Q189" s="465"/>
      <c r="R189" s="465"/>
      <c r="S189" s="465"/>
      <c r="T189" s="465"/>
      <c r="U189" s="465"/>
      <c r="V189" s="465"/>
      <c r="W189" s="433"/>
      <c r="X189" s="433"/>
      <c r="Y189" s="468"/>
      <c r="Z189" s="468"/>
      <c r="AA189" s="468"/>
      <c r="AB189" s="468"/>
      <c r="AC189" s="468"/>
      <c r="AD189" s="468"/>
      <c r="AE189" s="468"/>
      <c r="AF189" s="468"/>
      <c r="AG189" s="468"/>
      <c r="AH189" s="468"/>
      <c r="AI189" s="468"/>
      <c r="AJ189" s="468"/>
      <c r="AK189" s="468"/>
      <c r="AL189" s="468"/>
      <c r="AM189" s="468"/>
      <c r="AN189" s="468"/>
      <c r="AO189" s="468"/>
      <c r="AP189" s="468"/>
    </row>
    <row r="190" spans="2:42" ht="13.15" customHeight="1" thickBot="1">
      <c r="B190" s="428"/>
      <c r="C190" s="428"/>
      <c r="D190" s="428"/>
      <c r="E190" s="428"/>
      <c r="F190" s="433"/>
      <c r="G190" s="433"/>
      <c r="H190" s="504"/>
      <c r="I190" s="504"/>
      <c r="J190" s="504"/>
      <c r="K190" s="465"/>
      <c r="L190" s="465"/>
      <c r="M190" s="465"/>
      <c r="N190" s="465"/>
      <c r="O190" s="465"/>
      <c r="P190" s="465"/>
      <c r="Q190" s="465"/>
      <c r="R190" s="465"/>
      <c r="S190" s="465"/>
      <c r="T190" s="465"/>
      <c r="U190" s="465"/>
      <c r="V190" s="465"/>
      <c r="W190" s="433"/>
      <c r="X190" s="433"/>
      <c r="Y190" s="468"/>
      <c r="Z190" s="468"/>
      <c r="AA190" s="468"/>
      <c r="AB190" s="468"/>
      <c r="AC190" s="468"/>
      <c r="AD190" s="468"/>
      <c r="AE190" s="468"/>
      <c r="AF190" s="468"/>
      <c r="AG190" s="468"/>
      <c r="AH190" s="468"/>
      <c r="AI190" s="468"/>
      <c r="AJ190" s="468"/>
      <c r="AK190" s="468"/>
      <c r="AL190" s="468"/>
      <c r="AM190" s="468"/>
      <c r="AN190" s="468"/>
      <c r="AO190" s="468"/>
      <c r="AP190" s="468"/>
    </row>
    <row r="191" spans="2:42" ht="45" customHeight="1" thickBot="1">
      <c r="B191" s="543" t="s">
        <v>89</v>
      </c>
      <c r="C191" s="544"/>
      <c r="D191" s="545" t="s">
        <v>74</v>
      </c>
      <c r="E191" s="546" t="s">
        <v>24</v>
      </c>
      <c r="F191" s="873">
        <f>IF(D4="","",F173+1)</f>
        <v>2033</v>
      </c>
      <c r="G191" s="873"/>
      <c r="H191" s="873"/>
      <c r="I191" s="873"/>
      <c r="J191" s="873"/>
      <c r="K191" s="465"/>
      <c r="L191" s="465"/>
      <c r="M191" s="465"/>
      <c r="N191" s="465"/>
      <c r="O191" s="465"/>
      <c r="P191" s="465"/>
      <c r="Q191" s="465"/>
      <c r="R191" s="465"/>
      <c r="S191" s="465"/>
      <c r="T191" s="465"/>
      <c r="U191" s="465"/>
      <c r="V191" s="465"/>
      <c r="W191" s="433"/>
      <c r="X191" s="433"/>
      <c r="Y191" s="468"/>
      <c r="Z191" s="468"/>
      <c r="AA191" s="468"/>
      <c r="AB191" s="468"/>
      <c r="AC191" s="468"/>
      <c r="AD191" s="468"/>
      <c r="AE191" s="468"/>
      <c r="AF191" s="468"/>
      <c r="AG191" s="468"/>
      <c r="AH191" s="468"/>
      <c r="AI191" s="468"/>
      <c r="AJ191" s="468"/>
      <c r="AK191" s="468"/>
      <c r="AL191" s="468"/>
      <c r="AM191" s="468"/>
      <c r="AN191" s="468"/>
      <c r="AO191" s="468"/>
      <c r="AP191" s="468"/>
    </row>
    <row r="192" spans="2:42" ht="15" customHeight="1">
      <c r="B192" s="874"/>
      <c r="C192" s="874"/>
      <c r="D192" s="874"/>
      <c r="E192" s="874"/>
      <c r="F192" s="875"/>
      <c r="G192" s="547"/>
      <c r="H192" s="512" t="s">
        <v>31</v>
      </c>
      <c r="I192" s="548" t="s">
        <v>26</v>
      </c>
      <c r="J192" s="549" t="s">
        <v>28</v>
      </c>
      <c r="K192" s="465"/>
      <c r="L192" s="465"/>
      <c r="M192" s="465"/>
      <c r="N192" s="465"/>
      <c r="O192" s="465"/>
      <c r="P192" s="465"/>
      <c r="Q192" s="465"/>
      <c r="R192" s="465"/>
      <c r="S192" s="465"/>
      <c r="T192" s="465"/>
      <c r="U192" s="465"/>
      <c r="V192" s="465"/>
      <c r="W192" s="433"/>
      <c r="X192" s="433"/>
      <c r="Y192" s="468"/>
      <c r="Z192" s="468"/>
      <c r="AA192" s="468"/>
      <c r="AB192" s="468"/>
      <c r="AC192" s="468"/>
      <c r="AD192" s="468"/>
      <c r="AE192" s="468"/>
      <c r="AF192" s="468"/>
      <c r="AG192" s="468"/>
      <c r="AH192" s="468"/>
      <c r="AI192" s="468"/>
      <c r="AJ192" s="468"/>
      <c r="AK192" s="468"/>
      <c r="AL192" s="468"/>
      <c r="AM192" s="468"/>
      <c r="AN192" s="468"/>
      <c r="AO192" s="468"/>
      <c r="AP192" s="468"/>
    </row>
    <row r="193" spans="2:42" ht="15" customHeight="1">
      <c r="B193" s="550" t="s">
        <v>75</v>
      </c>
      <c r="C193" s="551"/>
      <c r="D193" s="558">
        <v>0</v>
      </c>
      <c r="E193" s="157">
        <v>0</v>
      </c>
      <c r="F193" s="559"/>
      <c r="G193" s="520"/>
      <c r="H193" s="327"/>
      <c r="I193" s="483">
        <f t="shared" ref="I193:I206" si="85">J193-H193</f>
        <v>0</v>
      </c>
      <c r="J193" s="484">
        <f t="shared" ref="J193:J206" si="86">H193+(H193*E193)</f>
        <v>0</v>
      </c>
      <c r="K193" s="465"/>
      <c r="L193" s="465"/>
      <c r="M193" s="465"/>
      <c r="N193" s="465"/>
      <c r="O193" s="465"/>
      <c r="P193" s="465"/>
      <c r="Q193" s="465"/>
      <c r="R193" s="465"/>
      <c r="S193" s="465"/>
      <c r="T193" s="465"/>
      <c r="U193" s="465"/>
      <c r="V193" s="465"/>
      <c r="W193" s="433"/>
      <c r="X193" s="433"/>
      <c r="Y193" s="468"/>
      <c r="Z193" s="468"/>
      <c r="AA193" s="468"/>
      <c r="AB193" s="468"/>
      <c r="AC193" s="468"/>
      <c r="AD193" s="468"/>
      <c r="AE193" s="468"/>
      <c r="AF193" s="468"/>
      <c r="AG193" s="468"/>
      <c r="AH193" s="468"/>
      <c r="AI193" s="468"/>
      <c r="AJ193" s="468"/>
      <c r="AK193" s="468"/>
      <c r="AL193" s="468"/>
      <c r="AM193" s="468"/>
      <c r="AN193" s="468"/>
      <c r="AO193" s="468"/>
      <c r="AP193" s="468"/>
    </row>
    <row r="194" spans="2:42" ht="15" customHeight="1">
      <c r="B194" s="550" t="s">
        <v>76</v>
      </c>
      <c r="C194" s="551"/>
      <c r="D194" s="326"/>
      <c r="E194" s="754"/>
      <c r="F194" s="559"/>
      <c r="G194" s="520"/>
      <c r="H194" s="327"/>
      <c r="I194" s="483">
        <f t="shared" si="85"/>
        <v>0</v>
      </c>
      <c r="J194" s="484">
        <f t="shared" si="86"/>
        <v>0</v>
      </c>
      <c r="K194" s="465"/>
      <c r="L194" s="465"/>
      <c r="M194" s="465"/>
      <c r="N194" s="465"/>
      <c r="O194" s="465"/>
      <c r="P194" s="465"/>
      <c r="Q194" s="465"/>
      <c r="R194" s="465"/>
      <c r="S194" s="465"/>
      <c r="T194" s="465"/>
      <c r="U194" s="465"/>
      <c r="V194" s="465"/>
      <c r="W194" s="433"/>
      <c r="X194" s="433"/>
      <c r="Y194" s="468"/>
      <c r="Z194" s="468"/>
      <c r="AA194" s="468"/>
      <c r="AB194" s="468"/>
      <c r="AC194" s="468"/>
      <c r="AD194" s="468"/>
      <c r="AE194" s="468"/>
      <c r="AF194" s="468"/>
      <c r="AG194" s="468"/>
      <c r="AH194" s="468"/>
      <c r="AI194" s="468"/>
      <c r="AJ194" s="468"/>
      <c r="AK194" s="468"/>
      <c r="AL194" s="468"/>
      <c r="AM194" s="468"/>
      <c r="AN194" s="468"/>
      <c r="AO194" s="468"/>
      <c r="AP194" s="468"/>
    </row>
    <row r="195" spans="2:42" ht="15" customHeight="1">
      <c r="B195" s="550" t="s">
        <v>77</v>
      </c>
      <c r="C195" s="551"/>
      <c r="D195" s="326"/>
      <c r="E195" s="754"/>
      <c r="F195" s="559"/>
      <c r="G195" s="520"/>
      <c r="H195" s="327"/>
      <c r="I195" s="483">
        <f t="shared" si="85"/>
        <v>0</v>
      </c>
      <c r="J195" s="484">
        <f t="shared" si="86"/>
        <v>0</v>
      </c>
      <c r="K195" s="465"/>
      <c r="L195" s="465"/>
      <c r="M195" s="465"/>
      <c r="N195" s="465"/>
      <c r="O195" s="465"/>
      <c r="P195" s="465"/>
      <c r="Q195" s="465"/>
      <c r="R195" s="465"/>
      <c r="S195" s="465"/>
      <c r="T195" s="465"/>
      <c r="U195" s="465"/>
      <c r="V195" s="465"/>
      <c r="W195" s="433"/>
      <c r="X195" s="433"/>
      <c r="Y195" s="468"/>
      <c r="Z195" s="468"/>
      <c r="AA195" s="468"/>
      <c r="AB195" s="468"/>
      <c r="AC195" s="468"/>
      <c r="AD195" s="468"/>
      <c r="AE195" s="468"/>
      <c r="AF195" s="468"/>
      <c r="AG195" s="468"/>
      <c r="AH195" s="468"/>
      <c r="AI195" s="468"/>
      <c r="AJ195" s="468"/>
      <c r="AK195" s="468"/>
      <c r="AL195" s="468"/>
      <c r="AM195" s="468"/>
      <c r="AN195" s="468"/>
      <c r="AO195" s="468"/>
      <c r="AP195" s="468"/>
    </row>
    <row r="196" spans="2:42" ht="15" customHeight="1">
      <c r="B196" s="550" t="s">
        <v>78</v>
      </c>
      <c r="C196" s="551"/>
      <c r="D196" s="326"/>
      <c r="E196" s="754"/>
      <c r="F196" s="559"/>
      <c r="G196" s="520"/>
      <c r="H196" s="327"/>
      <c r="I196" s="483">
        <f t="shared" si="85"/>
        <v>0</v>
      </c>
      <c r="J196" s="484">
        <f t="shared" si="86"/>
        <v>0</v>
      </c>
      <c r="K196" s="465"/>
      <c r="L196" s="465"/>
      <c r="M196" s="465"/>
      <c r="N196" s="465"/>
      <c r="O196" s="465"/>
      <c r="P196" s="465"/>
      <c r="Q196" s="465"/>
      <c r="R196" s="465"/>
      <c r="S196" s="465"/>
      <c r="T196" s="465"/>
      <c r="U196" s="465"/>
      <c r="V196" s="465"/>
      <c r="W196" s="433"/>
      <c r="X196" s="433"/>
      <c r="Y196" s="468"/>
      <c r="Z196" s="468"/>
      <c r="AA196" s="468"/>
      <c r="AB196" s="468"/>
      <c r="AC196" s="468"/>
      <c r="AD196" s="468"/>
      <c r="AE196" s="468"/>
      <c r="AF196" s="468"/>
      <c r="AG196" s="468"/>
      <c r="AH196" s="468"/>
      <c r="AI196" s="468"/>
      <c r="AJ196" s="468"/>
      <c r="AK196" s="468"/>
      <c r="AL196" s="468"/>
      <c r="AM196" s="468"/>
      <c r="AN196" s="468"/>
      <c r="AO196" s="468"/>
      <c r="AP196" s="468"/>
    </row>
    <row r="197" spans="2:42" ht="15" customHeight="1">
      <c r="B197" s="550" t="s">
        <v>79</v>
      </c>
      <c r="C197" s="551"/>
      <c r="D197" s="326"/>
      <c r="E197" s="754"/>
      <c r="F197" s="559"/>
      <c r="G197" s="520"/>
      <c r="H197" s="327"/>
      <c r="I197" s="483">
        <f t="shared" si="85"/>
        <v>0</v>
      </c>
      <c r="J197" s="484">
        <f t="shared" si="86"/>
        <v>0</v>
      </c>
      <c r="K197" s="465"/>
      <c r="L197" s="465"/>
      <c r="M197" s="465"/>
      <c r="N197" s="465"/>
      <c r="O197" s="465"/>
      <c r="P197" s="465"/>
      <c r="Q197" s="465"/>
      <c r="R197" s="465"/>
      <c r="S197" s="465"/>
      <c r="T197" s="465"/>
      <c r="U197" s="465"/>
      <c r="V197" s="465"/>
      <c r="W197" s="433"/>
      <c r="X197" s="433"/>
      <c r="Y197" s="468"/>
      <c r="Z197" s="468"/>
      <c r="AA197" s="468"/>
      <c r="AB197" s="468"/>
      <c r="AC197" s="468"/>
      <c r="AD197" s="468"/>
      <c r="AE197" s="468"/>
      <c r="AF197" s="468"/>
      <c r="AG197" s="468"/>
      <c r="AH197" s="468"/>
      <c r="AI197" s="468"/>
      <c r="AJ197" s="468"/>
      <c r="AK197" s="468"/>
      <c r="AL197" s="468"/>
      <c r="AM197" s="468"/>
      <c r="AN197" s="468"/>
      <c r="AO197" s="468"/>
      <c r="AP197" s="468"/>
    </row>
    <row r="198" spans="2:42" ht="15" customHeight="1">
      <c r="B198" s="550" t="s">
        <v>33</v>
      </c>
      <c r="C198" s="551"/>
      <c r="D198" s="326"/>
      <c r="E198" s="754"/>
      <c r="F198" s="559"/>
      <c r="G198" s="520"/>
      <c r="H198" s="327"/>
      <c r="I198" s="483">
        <f t="shared" si="85"/>
        <v>0</v>
      </c>
      <c r="J198" s="484">
        <f t="shared" si="86"/>
        <v>0</v>
      </c>
      <c r="K198" s="465"/>
      <c r="L198" s="465"/>
      <c r="M198" s="465"/>
      <c r="N198" s="465"/>
      <c r="O198" s="465"/>
      <c r="P198" s="465"/>
      <c r="Q198" s="465"/>
      <c r="R198" s="465"/>
      <c r="S198" s="465"/>
      <c r="T198" s="465"/>
      <c r="U198" s="465"/>
      <c r="V198" s="465"/>
      <c r="W198" s="433"/>
      <c r="X198" s="433"/>
      <c r="Y198" s="468"/>
      <c r="Z198" s="468"/>
      <c r="AA198" s="468"/>
      <c r="AB198" s="468"/>
      <c r="AC198" s="468"/>
      <c r="AD198" s="468"/>
      <c r="AE198" s="468"/>
      <c r="AF198" s="468"/>
      <c r="AG198" s="468"/>
      <c r="AH198" s="468"/>
      <c r="AI198" s="468"/>
      <c r="AJ198" s="468"/>
      <c r="AK198" s="468"/>
      <c r="AL198" s="468"/>
      <c r="AM198" s="468"/>
      <c r="AN198" s="468"/>
      <c r="AO198" s="468"/>
      <c r="AP198" s="468"/>
    </row>
    <row r="199" spans="2:42" ht="15" customHeight="1">
      <c r="B199" s="550" t="s">
        <v>80</v>
      </c>
      <c r="C199" s="551"/>
      <c r="D199" s="326"/>
      <c r="E199" s="754"/>
      <c r="F199" s="559"/>
      <c r="G199" s="520"/>
      <c r="H199" s="327"/>
      <c r="I199" s="483">
        <f t="shared" si="85"/>
        <v>0</v>
      </c>
      <c r="J199" s="484">
        <f t="shared" si="86"/>
        <v>0</v>
      </c>
      <c r="K199" s="465"/>
      <c r="L199" s="465"/>
      <c r="M199" s="465"/>
      <c r="N199" s="465"/>
      <c r="O199" s="465"/>
      <c r="P199" s="465"/>
      <c r="Q199" s="465"/>
      <c r="R199" s="465"/>
      <c r="S199" s="465"/>
      <c r="T199" s="465"/>
      <c r="U199" s="465"/>
      <c r="V199" s="465"/>
      <c r="W199" s="433"/>
      <c r="X199" s="433"/>
      <c r="Y199" s="468"/>
      <c r="Z199" s="468"/>
      <c r="AA199" s="468"/>
      <c r="AB199" s="468"/>
      <c r="AC199" s="468"/>
      <c r="AD199" s="468"/>
      <c r="AE199" s="468"/>
      <c r="AF199" s="468"/>
      <c r="AG199" s="468"/>
      <c r="AH199" s="468"/>
      <c r="AI199" s="468"/>
      <c r="AJ199" s="468"/>
      <c r="AK199" s="468"/>
      <c r="AL199" s="468"/>
      <c r="AM199" s="468"/>
      <c r="AN199" s="468"/>
      <c r="AO199" s="468"/>
      <c r="AP199" s="468"/>
    </row>
    <row r="200" spans="2:42" ht="13.9" customHeight="1">
      <c r="B200" s="329"/>
      <c r="C200" s="570"/>
      <c r="D200" s="326"/>
      <c r="E200" s="754"/>
      <c r="F200" s="559"/>
      <c r="G200" s="520"/>
      <c r="H200" s="327"/>
      <c r="I200" s="483">
        <f t="shared" si="85"/>
        <v>0</v>
      </c>
      <c r="J200" s="484">
        <f t="shared" si="86"/>
        <v>0</v>
      </c>
      <c r="K200" s="465"/>
      <c r="L200" s="465"/>
      <c r="M200" s="465"/>
      <c r="N200" s="465"/>
      <c r="O200" s="465"/>
      <c r="P200" s="465"/>
      <c r="Q200" s="465"/>
      <c r="R200" s="465"/>
      <c r="S200" s="465"/>
      <c r="T200" s="465"/>
      <c r="U200" s="465"/>
      <c r="V200" s="465"/>
      <c r="W200" s="433"/>
      <c r="X200" s="433"/>
      <c r="Y200" s="468"/>
      <c r="Z200" s="468"/>
      <c r="AA200" s="468"/>
      <c r="AB200" s="468"/>
      <c r="AC200" s="468"/>
      <c r="AD200" s="468"/>
      <c r="AE200" s="468"/>
      <c r="AF200" s="468"/>
      <c r="AG200" s="468"/>
      <c r="AH200" s="468"/>
      <c r="AI200" s="468"/>
      <c r="AJ200" s="468"/>
      <c r="AK200" s="468"/>
      <c r="AL200" s="468"/>
      <c r="AM200" s="468"/>
      <c r="AN200" s="468"/>
      <c r="AO200" s="468"/>
      <c r="AP200" s="468"/>
    </row>
    <row r="201" spans="2:42" ht="13.9" customHeight="1">
      <c r="B201" s="329"/>
      <c r="C201" s="570"/>
      <c r="D201" s="326"/>
      <c r="E201" s="754"/>
      <c r="F201" s="559"/>
      <c r="G201" s="520"/>
      <c r="H201" s="327"/>
      <c r="I201" s="483">
        <f t="shared" si="85"/>
        <v>0</v>
      </c>
      <c r="J201" s="484">
        <f t="shared" si="86"/>
        <v>0</v>
      </c>
      <c r="K201" s="465"/>
      <c r="L201" s="465"/>
      <c r="M201" s="465"/>
      <c r="N201" s="465"/>
      <c r="O201" s="465"/>
      <c r="P201" s="465"/>
      <c r="Q201" s="465"/>
      <c r="R201" s="465"/>
      <c r="S201" s="465"/>
      <c r="T201" s="465"/>
      <c r="U201" s="465"/>
      <c r="V201" s="465"/>
      <c r="W201" s="433"/>
      <c r="X201" s="433"/>
      <c r="Y201" s="468"/>
      <c r="Z201" s="468"/>
      <c r="AA201" s="468"/>
      <c r="AB201" s="468"/>
      <c r="AC201" s="468"/>
      <c r="AD201" s="468"/>
      <c r="AE201" s="468"/>
      <c r="AF201" s="468"/>
      <c r="AG201" s="468"/>
      <c r="AH201" s="468"/>
      <c r="AI201" s="468"/>
      <c r="AJ201" s="468"/>
      <c r="AK201" s="468"/>
      <c r="AL201" s="468"/>
      <c r="AM201" s="468"/>
      <c r="AN201" s="468"/>
      <c r="AO201" s="468"/>
      <c r="AP201" s="468"/>
    </row>
    <row r="202" spans="2:42" ht="13.15" customHeight="1">
      <c r="B202" s="329"/>
      <c r="C202" s="570"/>
      <c r="D202" s="326"/>
      <c r="E202" s="754"/>
      <c r="F202" s="559"/>
      <c r="G202" s="520"/>
      <c r="H202" s="327"/>
      <c r="I202" s="483">
        <f t="shared" si="85"/>
        <v>0</v>
      </c>
      <c r="J202" s="484">
        <f t="shared" si="86"/>
        <v>0</v>
      </c>
      <c r="K202" s="465"/>
      <c r="L202" s="465"/>
      <c r="M202" s="465"/>
      <c r="N202" s="465"/>
      <c r="O202" s="465"/>
      <c r="P202" s="465"/>
      <c r="Q202" s="465"/>
      <c r="R202" s="465"/>
      <c r="S202" s="465"/>
      <c r="T202" s="465"/>
      <c r="U202" s="465"/>
      <c r="V202" s="465"/>
      <c r="W202" s="433"/>
      <c r="X202" s="433"/>
      <c r="Y202" s="468"/>
      <c r="Z202" s="468"/>
      <c r="AA202" s="468"/>
      <c r="AB202" s="468"/>
      <c r="AC202" s="468"/>
      <c r="AD202" s="468"/>
      <c r="AE202" s="468"/>
      <c r="AF202" s="468"/>
      <c r="AG202" s="468"/>
      <c r="AH202" s="468"/>
      <c r="AI202" s="468"/>
      <c r="AJ202" s="468"/>
      <c r="AK202" s="468"/>
      <c r="AL202" s="468"/>
      <c r="AM202" s="468"/>
      <c r="AN202" s="468"/>
      <c r="AO202" s="468"/>
      <c r="AP202" s="468"/>
    </row>
    <row r="203" spans="2:42" ht="13.15" customHeight="1">
      <c r="B203" s="329"/>
      <c r="C203" s="570"/>
      <c r="D203" s="326"/>
      <c r="E203" s="754"/>
      <c r="F203" s="559"/>
      <c r="G203" s="520"/>
      <c r="H203" s="327"/>
      <c r="I203" s="483">
        <f t="shared" si="85"/>
        <v>0</v>
      </c>
      <c r="J203" s="484">
        <f t="shared" si="86"/>
        <v>0</v>
      </c>
      <c r="K203" s="465"/>
      <c r="L203" s="465"/>
      <c r="M203" s="465"/>
      <c r="N203" s="465"/>
      <c r="O203" s="465"/>
      <c r="P203" s="465"/>
      <c r="Q203" s="465"/>
      <c r="R203" s="465"/>
      <c r="S203" s="465"/>
      <c r="T203" s="465"/>
      <c r="U203" s="465"/>
      <c r="V203" s="465"/>
      <c r="W203" s="433"/>
      <c r="X203" s="433"/>
      <c r="Y203" s="468"/>
      <c r="Z203" s="468"/>
      <c r="AA203" s="468"/>
      <c r="AB203" s="468"/>
      <c r="AC203" s="468"/>
      <c r="AD203" s="468"/>
      <c r="AE203" s="468"/>
      <c r="AF203" s="468"/>
      <c r="AG203" s="468"/>
      <c r="AH203" s="468"/>
      <c r="AI203" s="468"/>
      <c r="AJ203" s="468"/>
      <c r="AK203" s="468"/>
      <c r="AL203" s="468"/>
      <c r="AM203" s="468"/>
      <c r="AN203" s="468"/>
      <c r="AO203" s="468"/>
      <c r="AP203" s="468"/>
    </row>
    <row r="204" spans="2:42" ht="13.15" customHeight="1">
      <c r="B204" s="329"/>
      <c r="C204" s="570"/>
      <c r="D204" s="326"/>
      <c r="E204" s="754"/>
      <c r="F204" s="559"/>
      <c r="G204" s="520"/>
      <c r="H204" s="327"/>
      <c r="I204" s="483">
        <f t="shared" si="85"/>
        <v>0</v>
      </c>
      <c r="J204" s="484">
        <f t="shared" si="86"/>
        <v>0</v>
      </c>
      <c r="K204" s="465"/>
      <c r="L204" s="465"/>
      <c r="M204" s="465"/>
      <c r="N204" s="465"/>
      <c r="O204" s="465"/>
      <c r="P204" s="465"/>
      <c r="Q204" s="465"/>
      <c r="R204" s="465"/>
      <c r="S204" s="465"/>
      <c r="T204" s="465"/>
      <c r="U204" s="465"/>
      <c r="V204" s="465"/>
      <c r="W204" s="433"/>
      <c r="X204" s="433"/>
      <c r="Y204" s="468"/>
      <c r="Z204" s="468"/>
      <c r="AA204" s="468"/>
      <c r="AB204" s="468"/>
      <c r="AC204" s="468"/>
      <c r="AD204" s="468"/>
      <c r="AE204" s="468"/>
      <c r="AF204" s="468"/>
      <c r="AG204" s="468"/>
      <c r="AH204" s="468"/>
      <c r="AI204" s="468"/>
      <c r="AJ204" s="468"/>
      <c r="AK204" s="468"/>
      <c r="AL204" s="468"/>
      <c r="AM204" s="468"/>
      <c r="AN204" s="468"/>
      <c r="AO204" s="468"/>
      <c r="AP204" s="468"/>
    </row>
    <row r="205" spans="2:42" ht="13.15" customHeight="1">
      <c r="B205" s="329"/>
      <c r="C205" s="570"/>
      <c r="D205" s="326"/>
      <c r="E205" s="754"/>
      <c r="F205" s="559"/>
      <c r="G205" s="520"/>
      <c r="H205" s="327"/>
      <c r="I205" s="483">
        <f t="shared" si="85"/>
        <v>0</v>
      </c>
      <c r="J205" s="484">
        <f t="shared" si="86"/>
        <v>0</v>
      </c>
      <c r="K205" s="465"/>
      <c r="L205" s="465"/>
      <c r="M205" s="465"/>
      <c r="N205" s="465"/>
      <c r="O205" s="465"/>
      <c r="P205" s="465"/>
      <c r="Q205" s="465"/>
      <c r="R205" s="465"/>
      <c r="S205" s="465"/>
      <c r="T205" s="465"/>
      <c r="U205" s="465"/>
      <c r="V205" s="465"/>
      <c r="W205" s="433"/>
      <c r="X205" s="433"/>
      <c r="Y205" s="468"/>
      <c r="Z205" s="468"/>
      <c r="AA205" s="468"/>
      <c r="AB205" s="468"/>
      <c r="AC205" s="468"/>
      <c r="AD205" s="468"/>
      <c r="AE205" s="468"/>
      <c r="AF205" s="468"/>
      <c r="AG205" s="468"/>
      <c r="AH205" s="468"/>
      <c r="AI205" s="468"/>
      <c r="AJ205" s="468"/>
      <c r="AK205" s="468"/>
      <c r="AL205" s="468"/>
      <c r="AM205" s="468"/>
      <c r="AN205" s="468"/>
      <c r="AO205" s="468"/>
      <c r="AP205" s="468"/>
    </row>
    <row r="206" spans="2:42" ht="13.15" customHeight="1" thickBot="1">
      <c r="B206" s="330"/>
      <c r="C206" s="571"/>
      <c r="D206" s="331"/>
      <c r="E206" s="755"/>
      <c r="F206" s="443"/>
      <c r="G206" s="445"/>
      <c r="H206" s="332"/>
      <c r="I206" s="572">
        <f t="shared" si="85"/>
        <v>0</v>
      </c>
      <c r="J206" s="573">
        <f t="shared" si="86"/>
        <v>0</v>
      </c>
      <c r="K206" s="465"/>
      <c r="L206" s="465"/>
      <c r="M206" s="465"/>
      <c r="N206" s="465"/>
      <c r="O206" s="465"/>
      <c r="P206" s="465"/>
      <c r="Q206" s="465"/>
      <c r="R206" s="465"/>
      <c r="S206" s="465"/>
      <c r="T206" s="465"/>
      <c r="U206" s="465"/>
      <c r="V206" s="465"/>
      <c r="W206" s="433"/>
      <c r="X206" s="433"/>
      <c r="Y206" s="468"/>
      <c r="Z206" s="468"/>
      <c r="AA206" s="468"/>
      <c r="AB206" s="468"/>
      <c r="AC206" s="468"/>
      <c r="AD206" s="468"/>
      <c r="AE206" s="468"/>
      <c r="AF206" s="468"/>
      <c r="AG206" s="468"/>
      <c r="AH206" s="468"/>
      <c r="AI206" s="468"/>
      <c r="AJ206" s="468"/>
      <c r="AK206" s="468"/>
      <c r="AL206" s="468"/>
      <c r="AM206" s="468"/>
      <c r="AN206" s="468"/>
      <c r="AO206" s="468"/>
      <c r="AP206" s="468"/>
    </row>
    <row r="207" spans="2:42" ht="13.15" customHeight="1" thickBot="1">
      <c r="B207" s="876" t="s">
        <v>90</v>
      </c>
      <c r="C207" s="876"/>
      <c r="D207" s="876"/>
      <c r="E207" s="876"/>
      <c r="F207" s="557"/>
      <c r="G207" s="533"/>
      <c r="H207" s="499">
        <f>SUM(H193:H206)</f>
        <v>0</v>
      </c>
      <c r="I207" s="499">
        <f>SUM(I193:I206)</f>
        <v>0</v>
      </c>
      <c r="J207" s="430">
        <f>SUM(J193:J206)</f>
        <v>0</v>
      </c>
      <c r="K207" s="465"/>
      <c r="L207" s="465"/>
      <c r="M207" s="465"/>
      <c r="N207" s="465"/>
      <c r="O207" s="465"/>
      <c r="P207" s="465"/>
      <c r="Q207" s="465"/>
      <c r="R207" s="465"/>
      <c r="S207" s="465"/>
      <c r="T207" s="465"/>
      <c r="U207" s="465"/>
      <c r="V207" s="465"/>
      <c r="W207" s="433"/>
      <c r="X207" s="433"/>
      <c r="Y207" s="468"/>
      <c r="Z207" s="468"/>
      <c r="AA207" s="468"/>
      <c r="AB207" s="468"/>
      <c r="AC207" s="468"/>
      <c r="AD207" s="468"/>
      <c r="AE207" s="468"/>
      <c r="AF207" s="468"/>
      <c r="AG207" s="468"/>
      <c r="AH207" s="468"/>
      <c r="AI207" s="468"/>
      <c r="AJ207" s="468"/>
      <c r="AK207" s="468"/>
      <c r="AL207" s="468"/>
      <c r="AM207" s="468"/>
      <c r="AN207" s="468"/>
      <c r="AO207" s="468"/>
      <c r="AP207" s="468"/>
    </row>
    <row r="208" spans="2:42" ht="13.15" customHeight="1" thickBot="1">
      <c r="B208" s="428"/>
      <c r="C208" s="428"/>
      <c r="D208" s="428"/>
      <c r="E208" s="428"/>
      <c r="F208" s="433"/>
      <c r="G208" s="433"/>
      <c r="H208" s="504"/>
      <c r="I208" s="504"/>
      <c r="J208" s="504"/>
      <c r="K208" s="465"/>
      <c r="L208" s="465"/>
      <c r="M208" s="465"/>
      <c r="N208" s="465"/>
      <c r="O208" s="465"/>
      <c r="P208" s="465"/>
      <c r="Q208" s="465"/>
      <c r="R208" s="465"/>
      <c r="S208" s="465"/>
      <c r="T208" s="465"/>
      <c r="U208" s="465"/>
      <c r="V208" s="465"/>
      <c r="W208" s="433"/>
      <c r="X208" s="433"/>
      <c r="Y208" s="468"/>
      <c r="Z208" s="468"/>
      <c r="AA208" s="468"/>
      <c r="AB208" s="468"/>
      <c r="AC208" s="468"/>
      <c r="AD208" s="468"/>
      <c r="AE208" s="468"/>
      <c r="AF208" s="468"/>
      <c r="AG208" s="468"/>
      <c r="AH208" s="468"/>
      <c r="AI208" s="468"/>
      <c r="AJ208" s="468"/>
      <c r="AK208" s="468"/>
      <c r="AL208" s="468"/>
      <c r="AM208" s="468"/>
      <c r="AN208" s="468"/>
      <c r="AO208" s="468"/>
      <c r="AP208" s="468"/>
    </row>
    <row r="209" spans="2:42" ht="45" customHeight="1" thickBot="1">
      <c r="B209" s="543" t="s">
        <v>91</v>
      </c>
      <c r="C209" s="544"/>
      <c r="D209" s="545" t="s">
        <v>74</v>
      </c>
      <c r="E209" s="546" t="s">
        <v>24</v>
      </c>
      <c r="F209" s="873">
        <f>IF(D4="","",F191+1)</f>
        <v>2034</v>
      </c>
      <c r="G209" s="873"/>
      <c r="H209" s="873"/>
      <c r="I209" s="873"/>
      <c r="J209" s="873"/>
      <c r="K209" s="465"/>
      <c r="L209" s="465"/>
      <c r="M209" s="465"/>
      <c r="N209" s="465"/>
      <c r="O209" s="465"/>
      <c r="P209" s="465"/>
      <c r="Q209" s="465"/>
      <c r="R209" s="465"/>
      <c r="S209" s="465"/>
      <c r="T209" s="465"/>
      <c r="U209" s="465"/>
      <c r="V209" s="465"/>
      <c r="W209" s="433"/>
      <c r="X209" s="433"/>
      <c r="Y209" s="468"/>
      <c r="Z209" s="468"/>
      <c r="AA209" s="468"/>
      <c r="AB209" s="468"/>
      <c r="AC209" s="468"/>
      <c r="AD209" s="468"/>
      <c r="AE209" s="468"/>
      <c r="AF209" s="468"/>
      <c r="AG209" s="468"/>
      <c r="AH209" s="468"/>
      <c r="AI209" s="468"/>
      <c r="AJ209" s="468"/>
      <c r="AK209" s="468"/>
      <c r="AL209" s="468"/>
      <c r="AM209" s="468"/>
      <c r="AN209" s="468"/>
      <c r="AO209" s="468"/>
      <c r="AP209" s="468"/>
    </row>
    <row r="210" spans="2:42" ht="15" customHeight="1">
      <c r="B210" s="874"/>
      <c r="C210" s="874"/>
      <c r="D210" s="874"/>
      <c r="E210" s="874"/>
      <c r="F210" s="875"/>
      <c r="G210" s="547"/>
      <c r="H210" s="512" t="s">
        <v>31</v>
      </c>
      <c r="I210" s="548" t="s">
        <v>26</v>
      </c>
      <c r="J210" s="549" t="s">
        <v>28</v>
      </c>
      <c r="K210" s="465"/>
      <c r="L210" s="465"/>
      <c r="M210" s="465"/>
      <c r="N210" s="465"/>
      <c r="O210" s="465"/>
      <c r="P210" s="465"/>
      <c r="Q210" s="465"/>
      <c r="R210" s="465"/>
      <c r="S210" s="465"/>
      <c r="T210" s="465"/>
      <c r="U210" s="465"/>
      <c r="V210" s="465"/>
      <c r="W210" s="433"/>
      <c r="X210" s="433"/>
      <c r="Y210" s="468"/>
      <c r="Z210" s="468"/>
      <c r="AA210" s="468"/>
      <c r="AB210" s="468"/>
      <c r="AC210" s="468"/>
      <c r="AD210" s="468"/>
      <c r="AE210" s="468"/>
      <c r="AF210" s="468"/>
      <c r="AG210" s="468"/>
      <c r="AH210" s="468"/>
      <c r="AI210" s="468"/>
      <c r="AJ210" s="468"/>
      <c r="AK210" s="468"/>
      <c r="AL210" s="468"/>
      <c r="AM210" s="468"/>
      <c r="AN210" s="468"/>
      <c r="AO210" s="468"/>
      <c r="AP210" s="468"/>
    </row>
    <row r="211" spans="2:42" ht="15" customHeight="1">
      <c r="B211" s="550" t="s">
        <v>75</v>
      </c>
      <c r="C211" s="551"/>
      <c r="D211" s="558">
        <v>0</v>
      </c>
      <c r="E211" s="157">
        <v>0</v>
      </c>
      <c r="F211" s="559"/>
      <c r="G211" s="520"/>
      <c r="H211" s="327"/>
      <c r="I211" s="483">
        <f t="shared" ref="I211:I224" si="87">J211-H211</f>
        <v>0</v>
      </c>
      <c r="J211" s="484">
        <f t="shared" ref="J211:J224" si="88">H211+(H211*E211)</f>
        <v>0</v>
      </c>
      <c r="K211" s="465"/>
      <c r="L211" s="465"/>
      <c r="M211" s="465"/>
      <c r="N211" s="465"/>
      <c r="O211" s="465"/>
      <c r="P211" s="465"/>
      <c r="Q211" s="465"/>
      <c r="R211" s="465"/>
      <c r="S211" s="465"/>
      <c r="T211" s="465"/>
      <c r="U211" s="465"/>
      <c r="V211" s="465"/>
      <c r="W211" s="433"/>
      <c r="X211" s="433"/>
      <c r="Y211" s="468"/>
      <c r="Z211" s="468"/>
      <c r="AA211" s="468"/>
      <c r="AB211" s="468"/>
      <c r="AC211" s="468"/>
      <c r="AD211" s="468"/>
      <c r="AE211" s="468"/>
      <c r="AF211" s="468"/>
      <c r="AG211" s="468"/>
      <c r="AH211" s="468"/>
      <c r="AI211" s="468"/>
      <c r="AJ211" s="468"/>
      <c r="AK211" s="468"/>
      <c r="AL211" s="468"/>
      <c r="AM211" s="468"/>
      <c r="AN211" s="468"/>
      <c r="AO211" s="468"/>
      <c r="AP211" s="468"/>
    </row>
    <row r="212" spans="2:42" ht="15" customHeight="1">
      <c r="B212" s="550" t="s">
        <v>76</v>
      </c>
      <c r="C212" s="551"/>
      <c r="D212" s="326"/>
      <c r="E212" s="754"/>
      <c r="F212" s="559"/>
      <c r="G212" s="520"/>
      <c r="H212" s="327"/>
      <c r="I212" s="483">
        <f t="shared" si="87"/>
        <v>0</v>
      </c>
      <c r="J212" s="484">
        <f t="shared" si="88"/>
        <v>0</v>
      </c>
      <c r="K212" s="465"/>
      <c r="L212" s="465"/>
      <c r="M212" s="465"/>
      <c r="N212" s="465"/>
      <c r="O212" s="465"/>
      <c r="P212" s="465"/>
      <c r="Q212" s="465"/>
      <c r="R212" s="465"/>
      <c r="S212" s="465"/>
      <c r="T212" s="465"/>
      <c r="U212" s="465"/>
      <c r="V212" s="465"/>
      <c r="W212" s="433"/>
      <c r="X212" s="433"/>
      <c r="Y212" s="468"/>
      <c r="Z212" s="468"/>
      <c r="AA212" s="468"/>
      <c r="AB212" s="468"/>
      <c r="AC212" s="468"/>
      <c r="AD212" s="468"/>
      <c r="AE212" s="468"/>
      <c r="AF212" s="468"/>
      <c r="AG212" s="468"/>
      <c r="AH212" s="468"/>
      <c r="AI212" s="468"/>
      <c r="AJ212" s="468"/>
      <c r="AK212" s="468"/>
      <c r="AL212" s="468"/>
      <c r="AM212" s="468"/>
      <c r="AN212" s="468"/>
      <c r="AO212" s="468"/>
      <c r="AP212" s="468"/>
    </row>
    <row r="213" spans="2:42" ht="15" customHeight="1">
      <c r="B213" s="550" t="s">
        <v>77</v>
      </c>
      <c r="C213" s="551"/>
      <c r="D213" s="326"/>
      <c r="E213" s="754"/>
      <c r="F213" s="559"/>
      <c r="G213" s="520"/>
      <c r="H213" s="327"/>
      <c r="I213" s="483">
        <f t="shared" si="87"/>
        <v>0</v>
      </c>
      <c r="J213" s="484">
        <f t="shared" si="88"/>
        <v>0</v>
      </c>
      <c r="K213" s="465"/>
      <c r="L213" s="465"/>
      <c r="M213" s="465"/>
      <c r="N213" s="465"/>
      <c r="O213" s="465"/>
      <c r="P213" s="465"/>
      <c r="Q213" s="465"/>
      <c r="R213" s="465"/>
      <c r="S213" s="465"/>
      <c r="T213" s="465"/>
      <c r="U213" s="465"/>
      <c r="V213" s="465"/>
      <c r="W213" s="433"/>
      <c r="X213" s="433"/>
      <c r="Y213" s="468"/>
      <c r="Z213" s="468"/>
      <c r="AA213" s="468"/>
      <c r="AB213" s="468"/>
      <c r="AC213" s="468"/>
      <c r="AD213" s="468"/>
      <c r="AE213" s="468"/>
      <c r="AF213" s="468"/>
      <c r="AG213" s="468"/>
      <c r="AH213" s="468"/>
      <c r="AI213" s="468"/>
      <c r="AJ213" s="468"/>
      <c r="AK213" s="468"/>
      <c r="AL213" s="468"/>
      <c r="AM213" s="468"/>
      <c r="AN213" s="468"/>
      <c r="AO213" s="468"/>
      <c r="AP213" s="468"/>
    </row>
    <row r="214" spans="2:42" ht="15" customHeight="1">
      <c r="B214" s="550" t="s">
        <v>78</v>
      </c>
      <c r="C214" s="551"/>
      <c r="D214" s="326"/>
      <c r="E214" s="754"/>
      <c r="F214" s="559"/>
      <c r="G214" s="520"/>
      <c r="H214" s="327"/>
      <c r="I214" s="483">
        <f t="shared" si="87"/>
        <v>0</v>
      </c>
      <c r="J214" s="484">
        <f t="shared" si="88"/>
        <v>0</v>
      </c>
      <c r="K214" s="465"/>
      <c r="L214" s="465"/>
      <c r="M214" s="465"/>
      <c r="N214" s="465"/>
      <c r="O214" s="465"/>
      <c r="P214" s="465"/>
      <c r="Q214" s="465"/>
      <c r="R214" s="465"/>
      <c r="S214" s="465"/>
      <c r="T214" s="465"/>
      <c r="U214" s="465"/>
      <c r="V214" s="465"/>
      <c r="W214" s="433"/>
      <c r="X214" s="433"/>
      <c r="Y214" s="468"/>
      <c r="Z214" s="468"/>
      <c r="AA214" s="468"/>
      <c r="AB214" s="468"/>
      <c r="AC214" s="468"/>
      <c r="AD214" s="468"/>
      <c r="AE214" s="468"/>
      <c r="AF214" s="468"/>
      <c r="AG214" s="468"/>
      <c r="AH214" s="468"/>
      <c r="AI214" s="468"/>
      <c r="AJ214" s="468"/>
      <c r="AK214" s="468"/>
      <c r="AL214" s="468"/>
      <c r="AM214" s="468"/>
      <c r="AN214" s="468"/>
      <c r="AO214" s="468"/>
      <c r="AP214" s="468"/>
    </row>
    <row r="215" spans="2:42" ht="15" customHeight="1">
      <c r="B215" s="550" t="s">
        <v>79</v>
      </c>
      <c r="C215" s="551"/>
      <c r="D215" s="326"/>
      <c r="E215" s="754"/>
      <c r="F215" s="559"/>
      <c r="G215" s="520"/>
      <c r="H215" s="327"/>
      <c r="I215" s="483">
        <f t="shared" si="87"/>
        <v>0</v>
      </c>
      <c r="J215" s="484">
        <f t="shared" si="88"/>
        <v>0</v>
      </c>
      <c r="K215" s="465"/>
      <c r="L215" s="465"/>
      <c r="M215" s="465"/>
      <c r="N215" s="465"/>
      <c r="O215" s="465"/>
      <c r="P215" s="465"/>
      <c r="Q215" s="465"/>
      <c r="R215" s="465"/>
      <c r="S215" s="465"/>
      <c r="T215" s="465"/>
      <c r="U215" s="465"/>
      <c r="V215" s="465"/>
      <c r="W215" s="433"/>
      <c r="X215" s="433"/>
      <c r="Y215" s="468"/>
      <c r="Z215" s="468"/>
      <c r="AA215" s="468"/>
      <c r="AB215" s="468"/>
      <c r="AC215" s="468"/>
      <c r="AD215" s="468"/>
      <c r="AE215" s="468"/>
      <c r="AF215" s="468"/>
      <c r="AG215" s="468"/>
      <c r="AH215" s="468"/>
      <c r="AI215" s="468"/>
      <c r="AJ215" s="468"/>
      <c r="AK215" s="468"/>
      <c r="AL215" s="468"/>
      <c r="AM215" s="468"/>
      <c r="AN215" s="468"/>
      <c r="AO215" s="468"/>
      <c r="AP215" s="468"/>
    </row>
    <row r="216" spans="2:42" ht="15" customHeight="1">
      <c r="B216" s="550" t="s">
        <v>33</v>
      </c>
      <c r="C216" s="551"/>
      <c r="D216" s="326"/>
      <c r="E216" s="754"/>
      <c r="F216" s="559"/>
      <c r="G216" s="520"/>
      <c r="H216" s="327"/>
      <c r="I216" s="483">
        <f t="shared" si="87"/>
        <v>0</v>
      </c>
      <c r="J216" s="484">
        <f t="shared" si="88"/>
        <v>0</v>
      </c>
      <c r="K216" s="465"/>
      <c r="L216" s="465"/>
      <c r="M216" s="465"/>
      <c r="N216" s="465"/>
      <c r="O216" s="465"/>
      <c r="P216" s="465"/>
      <c r="Q216" s="465"/>
      <c r="R216" s="465"/>
      <c r="S216" s="465"/>
      <c r="T216" s="465"/>
      <c r="U216" s="465"/>
      <c r="V216" s="465"/>
      <c r="W216" s="433"/>
      <c r="X216" s="433"/>
      <c r="Y216" s="468"/>
      <c r="Z216" s="468"/>
      <c r="AA216" s="468"/>
      <c r="AB216" s="468"/>
      <c r="AC216" s="468"/>
      <c r="AD216" s="468"/>
      <c r="AE216" s="468"/>
      <c r="AF216" s="468"/>
      <c r="AG216" s="468"/>
      <c r="AH216" s="468"/>
      <c r="AI216" s="468"/>
      <c r="AJ216" s="468"/>
      <c r="AK216" s="468"/>
      <c r="AL216" s="468"/>
      <c r="AM216" s="468"/>
      <c r="AN216" s="468"/>
      <c r="AO216" s="468"/>
      <c r="AP216" s="468"/>
    </row>
    <row r="217" spans="2:42" ht="15" customHeight="1">
      <c r="B217" s="550" t="s">
        <v>80</v>
      </c>
      <c r="C217" s="551"/>
      <c r="D217" s="326"/>
      <c r="E217" s="754"/>
      <c r="F217" s="559"/>
      <c r="G217" s="520"/>
      <c r="H217" s="327"/>
      <c r="I217" s="483">
        <f t="shared" si="87"/>
        <v>0</v>
      </c>
      <c r="J217" s="484">
        <f t="shared" si="88"/>
        <v>0</v>
      </c>
      <c r="K217" s="465"/>
      <c r="L217" s="465"/>
      <c r="M217" s="465"/>
      <c r="N217" s="465"/>
      <c r="O217" s="465"/>
      <c r="P217" s="465"/>
      <c r="Q217" s="465"/>
      <c r="R217" s="465"/>
      <c r="S217" s="465"/>
      <c r="T217" s="465"/>
      <c r="U217" s="465"/>
      <c r="V217" s="465"/>
      <c r="W217" s="433"/>
      <c r="X217" s="433"/>
      <c r="Y217" s="468"/>
      <c r="Z217" s="468"/>
      <c r="AA217" s="468"/>
      <c r="AB217" s="468"/>
      <c r="AC217" s="468"/>
      <c r="AD217" s="468"/>
      <c r="AE217" s="468"/>
      <c r="AF217" s="468"/>
      <c r="AG217" s="468"/>
      <c r="AH217" s="468"/>
      <c r="AI217" s="468"/>
      <c r="AJ217" s="468"/>
      <c r="AK217" s="468"/>
      <c r="AL217" s="468"/>
      <c r="AM217" s="468"/>
      <c r="AN217" s="468"/>
      <c r="AO217" s="468"/>
      <c r="AP217" s="468"/>
    </row>
    <row r="218" spans="2:42" ht="13.9" customHeight="1">
      <c r="B218" s="329"/>
      <c r="C218" s="570"/>
      <c r="D218" s="326"/>
      <c r="E218" s="754"/>
      <c r="F218" s="559"/>
      <c r="G218" s="520"/>
      <c r="H218" s="327"/>
      <c r="I218" s="483">
        <f t="shared" si="87"/>
        <v>0</v>
      </c>
      <c r="J218" s="484">
        <f t="shared" si="88"/>
        <v>0</v>
      </c>
      <c r="K218" s="465"/>
      <c r="L218" s="465"/>
      <c r="M218" s="465"/>
      <c r="N218" s="465"/>
      <c r="O218" s="465"/>
      <c r="P218" s="465"/>
      <c r="Q218" s="465"/>
      <c r="R218" s="465"/>
      <c r="S218" s="465"/>
      <c r="T218" s="465"/>
      <c r="U218" s="465"/>
      <c r="V218" s="465"/>
      <c r="W218" s="433"/>
      <c r="X218" s="433"/>
      <c r="Y218" s="468"/>
      <c r="Z218" s="468"/>
      <c r="AA218" s="468"/>
      <c r="AB218" s="468"/>
      <c r="AC218" s="468"/>
      <c r="AD218" s="468"/>
      <c r="AE218" s="468"/>
      <c r="AF218" s="468"/>
      <c r="AG218" s="468"/>
      <c r="AH218" s="468"/>
      <c r="AI218" s="468"/>
      <c r="AJ218" s="468"/>
      <c r="AK218" s="468"/>
      <c r="AL218" s="468"/>
      <c r="AM218" s="468"/>
      <c r="AN218" s="468"/>
      <c r="AO218" s="468"/>
      <c r="AP218" s="468"/>
    </row>
    <row r="219" spans="2:42" ht="13.9" customHeight="1">
      <c r="B219" s="329"/>
      <c r="C219" s="570"/>
      <c r="D219" s="326"/>
      <c r="E219" s="754"/>
      <c r="F219" s="559"/>
      <c r="G219" s="520"/>
      <c r="H219" s="327"/>
      <c r="I219" s="483">
        <f t="shared" si="87"/>
        <v>0</v>
      </c>
      <c r="J219" s="484">
        <f t="shared" si="88"/>
        <v>0</v>
      </c>
      <c r="K219" s="465"/>
      <c r="L219" s="465"/>
      <c r="M219" s="465"/>
      <c r="N219" s="465"/>
      <c r="O219" s="465"/>
      <c r="P219" s="465"/>
      <c r="Q219" s="465"/>
      <c r="R219" s="465"/>
      <c r="S219" s="465"/>
      <c r="T219" s="465"/>
      <c r="U219" s="465"/>
      <c r="V219" s="465"/>
      <c r="W219" s="433"/>
      <c r="X219" s="433"/>
      <c r="Y219" s="468"/>
      <c r="Z219" s="468"/>
      <c r="AA219" s="468"/>
      <c r="AB219" s="468"/>
      <c r="AC219" s="468"/>
      <c r="AD219" s="468"/>
      <c r="AE219" s="468"/>
      <c r="AF219" s="468"/>
      <c r="AG219" s="468"/>
      <c r="AH219" s="468"/>
      <c r="AI219" s="468"/>
      <c r="AJ219" s="468"/>
      <c r="AK219" s="468"/>
      <c r="AL219" s="468"/>
      <c r="AM219" s="468"/>
      <c r="AN219" s="468"/>
      <c r="AO219" s="468"/>
      <c r="AP219" s="468"/>
    </row>
    <row r="220" spans="2:42" ht="13.15" customHeight="1">
      <c r="B220" s="329"/>
      <c r="C220" s="570"/>
      <c r="D220" s="326"/>
      <c r="E220" s="754"/>
      <c r="F220" s="559"/>
      <c r="G220" s="520"/>
      <c r="H220" s="327"/>
      <c r="I220" s="483">
        <f t="shared" si="87"/>
        <v>0</v>
      </c>
      <c r="J220" s="484">
        <f t="shared" si="88"/>
        <v>0</v>
      </c>
      <c r="K220" s="465"/>
      <c r="L220" s="465"/>
      <c r="M220" s="465"/>
      <c r="N220" s="465"/>
      <c r="O220" s="465"/>
      <c r="P220" s="465"/>
      <c r="Q220" s="465"/>
      <c r="R220" s="465"/>
      <c r="S220" s="465"/>
      <c r="T220" s="465"/>
      <c r="U220" s="465"/>
      <c r="V220" s="465"/>
      <c r="W220" s="433"/>
      <c r="X220" s="433"/>
      <c r="Y220" s="468"/>
      <c r="Z220" s="468"/>
      <c r="AA220" s="468"/>
      <c r="AB220" s="468"/>
      <c r="AC220" s="468"/>
      <c r="AD220" s="468"/>
      <c r="AE220" s="468"/>
      <c r="AF220" s="468"/>
      <c r="AG220" s="468"/>
      <c r="AH220" s="468"/>
      <c r="AI220" s="468"/>
      <c r="AJ220" s="468"/>
      <c r="AK220" s="468"/>
      <c r="AL220" s="468"/>
      <c r="AM220" s="468"/>
      <c r="AN220" s="468"/>
      <c r="AO220" s="468"/>
      <c r="AP220" s="468"/>
    </row>
    <row r="221" spans="2:42" ht="13.15" customHeight="1">
      <c r="B221" s="329"/>
      <c r="C221" s="570"/>
      <c r="D221" s="326"/>
      <c r="E221" s="754"/>
      <c r="F221" s="559"/>
      <c r="G221" s="520"/>
      <c r="H221" s="327"/>
      <c r="I221" s="483">
        <f t="shared" si="87"/>
        <v>0</v>
      </c>
      <c r="J221" s="484">
        <f t="shared" si="88"/>
        <v>0</v>
      </c>
      <c r="K221" s="465"/>
      <c r="L221" s="465"/>
      <c r="M221" s="465"/>
      <c r="N221" s="465"/>
      <c r="O221" s="465"/>
      <c r="P221" s="465"/>
      <c r="Q221" s="465"/>
      <c r="R221" s="465"/>
      <c r="S221" s="465"/>
      <c r="T221" s="465"/>
      <c r="U221" s="465"/>
      <c r="V221" s="465"/>
      <c r="W221" s="433"/>
      <c r="X221" s="433"/>
      <c r="Y221" s="468"/>
      <c r="Z221" s="468"/>
      <c r="AA221" s="468"/>
      <c r="AB221" s="468"/>
      <c r="AC221" s="468"/>
      <c r="AD221" s="468"/>
      <c r="AE221" s="468"/>
      <c r="AF221" s="468"/>
      <c r="AG221" s="468"/>
      <c r="AH221" s="468"/>
      <c r="AI221" s="468"/>
      <c r="AJ221" s="468"/>
      <c r="AK221" s="468"/>
      <c r="AL221" s="468"/>
      <c r="AM221" s="468"/>
      <c r="AN221" s="468"/>
      <c r="AO221" s="468"/>
      <c r="AP221" s="468"/>
    </row>
    <row r="222" spans="2:42" ht="13.15" customHeight="1">
      <c r="B222" s="329"/>
      <c r="C222" s="570"/>
      <c r="D222" s="326"/>
      <c r="E222" s="754"/>
      <c r="F222" s="559"/>
      <c r="G222" s="520"/>
      <c r="H222" s="327"/>
      <c r="I222" s="483">
        <f t="shared" si="87"/>
        <v>0</v>
      </c>
      <c r="J222" s="484">
        <f t="shared" si="88"/>
        <v>0</v>
      </c>
      <c r="K222" s="465"/>
      <c r="L222" s="465"/>
      <c r="M222" s="465"/>
      <c r="N222" s="465"/>
      <c r="O222" s="465"/>
      <c r="P222" s="465"/>
      <c r="Q222" s="465"/>
      <c r="R222" s="465"/>
      <c r="S222" s="465"/>
      <c r="T222" s="465"/>
      <c r="U222" s="465"/>
      <c r="V222" s="465"/>
      <c r="W222" s="433"/>
      <c r="X222" s="433"/>
      <c r="Y222" s="468"/>
      <c r="Z222" s="468"/>
      <c r="AA222" s="468"/>
      <c r="AB222" s="468"/>
      <c r="AC222" s="468"/>
      <c r="AD222" s="468"/>
      <c r="AE222" s="468"/>
      <c r="AF222" s="468"/>
      <c r="AG222" s="468"/>
      <c r="AH222" s="468"/>
      <c r="AI222" s="468"/>
      <c r="AJ222" s="468"/>
      <c r="AK222" s="468"/>
      <c r="AL222" s="468"/>
      <c r="AM222" s="468"/>
      <c r="AN222" s="468"/>
      <c r="AO222" s="468"/>
      <c r="AP222" s="468"/>
    </row>
    <row r="223" spans="2:42" ht="13.15" customHeight="1">
      <c r="B223" s="329"/>
      <c r="C223" s="570"/>
      <c r="D223" s="326"/>
      <c r="E223" s="754"/>
      <c r="F223" s="559"/>
      <c r="G223" s="520"/>
      <c r="H223" s="327"/>
      <c r="I223" s="483">
        <f t="shared" si="87"/>
        <v>0</v>
      </c>
      <c r="J223" s="484">
        <f t="shared" si="88"/>
        <v>0</v>
      </c>
      <c r="K223" s="465"/>
      <c r="L223" s="465"/>
      <c r="M223" s="465"/>
      <c r="N223" s="465"/>
      <c r="O223" s="465"/>
      <c r="P223" s="465"/>
      <c r="Q223" s="465"/>
      <c r="R223" s="465"/>
      <c r="S223" s="465"/>
      <c r="T223" s="465"/>
      <c r="U223" s="465"/>
      <c r="V223" s="465"/>
      <c r="W223" s="433"/>
      <c r="X223" s="433"/>
      <c r="Y223" s="468"/>
      <c r="Z223" s="468"/>
      <c r="AA223" s="468"/>
      <c r="AB223" s="468"/>
      <c r="AC223" s="468"/>
      <c r="AD223" s="468"/>
      <c r="AE223" s="468"/>
      <c r="AF223" s="468"/>
      <c r="AG223" s="468"/>
      <c r="AH223" s="468"/>
      <c r="AI223" s="468"/>
      <c r="AJ223" s="468"/>
      <c r="AK223" s="468"/>
      <c r="AL223" s="468"/>
      <c r="AM223" s="468"/>
      <c r="AN223" s="468"/>
      <c r="AO223" s="468"/>
      <c r="AP223" s="468"/>
    </row>
    <row r="224" spans="2:42" ht="13.15" customHeight="1" thickBot="1">
      <c r="B224" s="330"/>
      <c r="C224" s="571"/>
      <c r="D224" s="331"/>
      <c r="E224" s="755"/>
      <c r="F224" s="443"/>
      <c r="G224" s="445"/>
      <c r="H224" s="332"/>
      <c r="I224" s="572">
        <f t="shared" si="87"/>
        <v>0</v>
      </c>
      <c r="J224" s="573">
        <f t="shared" si="88"/>
        <v>0</v>
      </c>
      <c r="K224" s="465"/>
      <c r="L224" s="465"/>
      <c r="M224" s="465"/>
      <c r="N224" s="465"/>
      <c r="O224" s="465"/>
      <c r="P224" s="465"/>
      <c r="Q224" s="465"/>
      <c r="R224" s="465"/>
      <c r="S224" s="465"/>
      <c r="T224" s="465"/>
      <c r="U224" s="465"/>
      <c r="V224" s="465"/>
      <c r="W224" s="433"/>
      <c r="X224" s="433"/>
      <c r="Y224" s="468"/>
      <c r="Z224" s="468"/>
      <c r="AA224" s="468"/>
      <c r="AB224" s="468"/>
      <c r="AC224" s="468"/>
      <c r="AD224" s="468"/>
      <c r="AE224" s="468"/>
      <c r="AF224" s="468"/>
      <c r="AG224" s="468"/>
      <c r="AH224" s="468"/>
      <c r="AI224" s="468"/>
      <c r="AJ224" s="468"/>
      <c r="AK224" s="468"/>
      <c r="AL224" s="468"/>
      <c r="AM224" s="468"/>
      <c r="AN224" s="468"/>
      <c r="AO224" s="468"/>
      <c r="AP224" s="468"/>
    </row>
    <row r="225" spans="2:42" ht="13.15" customHeight="1" thickBot="1">
      <c r="B225" s="876" t="s">
        <v>355</v>
      </c>
      <c r="C225" s="876"/>
      <c r="D225" s="876"/>
      <c r="E225" s="876"/>
      <c r="F225" s="557"/>
      <c r="G225" s="533"/>
      <c r="H225" s="499">
        <f>SUM(H211:H224)</f>
        <v>0</v>
      </c>
      <c r="I225" s="499">
        <f>SUM(I211:I224)</f>
        <v>0</v>
      </c>
      <c r="J225" s="430">
        <f>SUM(J211:J224)</f>
        <v>0</v>
      </c>
      <c r="K225" s="465"/>
      <c r="L225" s="465"/>
      <c r="M225" s="465"/>
      <c r="N225" s="465"/>
      <c r="O225" s="465"/>
      <c r="P225" s="465"/>
      <c r="Q225" s="465"/>
      <c r="R225" s="465"/>
      <c r="S225" s="465"/>
      <c r="T225" s="465"/>
      <c r="U225" s="465"/>
      <c r="V225" s="465"/>
      <c r="W225" s="433"/>
      <c r="X225" s="433"/>
      <c r="Y225" s="468"/>
      <c r="Z225" s="468"/>
      <c r="AA225" s="468"/>
      <c r="AB225" s="468"/>
      <c r="AC225" s="468"/>
      <c r="AD225" s="468"/>
      <c r="AE225" s="468"/>
      <c r="AF225" s="468"/>
      <c r="AG225" s="468"/>
      <c r="AH225" s="468"/>
      <c r="AI225" s="468"/>
      <c r="AJ225" s="468"/>
      <c r="AK225" s="468"/>
      <c r="AL225" s="468"/>
      <c r="AM225" s="468"/>
      <c r="AN225" s="468"/>
      <c r="AO225" s="468"/>
      <c r="AP225" s="468"/>
    </row>
    <row r="226" spans="2:42" ht="13.15" customHeight="1">
      <c r="O226" s="465"/>
      <c r="P226" s="465"/>
      <c r="Q226" s="465"/>
      <c r="R226" s="465"/>
      <c r="S226" s="465"/>
      <c r="T226" s="465"/>
      <c r="U226" s="465"/>
      <c r="V226" s="465"/>
      <c r="W226" s="433"/>
      <c r="X226" s="433"/>
      <c r="Y226" s="468"/>
      <c r="Z226" s="468"/>
      <c r="AA226" s="468"/>
      <c r="AB226" s="468"/>
      <c r="AC226" s="468"/>
      <c r="AD226" s="468"/>
      <c r="AE226" s="468"/>
      <c r="AF226" s="468"/>
      <c r="AG226" s="468"/>
      <c r="AH226" s="468"/>
      <c r="AI226" s="468"/>
      <c r="AJ226" s="468"/>
      <c r="AK226" s="468"/>
      <c r="AL226" s="468"/>
      <c r="AM226" s="468"/>
      <c r="AN226" s="468"/>
      <c r="AO226" s="468"/>
      <c r="AP226" s="468"/>
    </row>
    <row r="227" spans="2:42" ht="14.25">
      <c r="B227" s="503"/>
      <c r="C227" s="503"/>
      <c r="D227" s="465"/>
      <c r="E227" s="503"/>
      <c r="F227" s="465"/>
      <c r="G227" s="465"/>
      <c r="H227" s="465"/>
      <c r="I227" s="465"/>
      <c r="J227" s="465"/>
      <c r="K227" s="465"/>
      <c r="L227" s="465"/>
      <c r="M227" s="465"/>
      <c r="N227" s="465"/>
      <c r="O227" s="465"/>
      <c r="P227" s="465"/>
      <c r="Q227" s="465"/>
      <c r="R227" s="465"/>
      <c r="S227" s="465"/>
      <c r="T227" s="465"/>
      <c r="U227" s="465"/>
      <c r="V227" s="465"/>
      <c r="W227" s="433"/>
      <c r="X227" s="433"/>
      <c r="Y227" s="468"/>
      <c r="Z227" s="468"/>
      <c r="AA227" s="468"/>
      <c r="AB227" s="468"/>
      <c r="AC227" s="468"/>
      <c r="AD227" s="468"/>
      <c r="AE227" s="468"/>
      <c r="AF227" s="468"/>
      <c r="AG227" s="468"/>
      <c r="AH227" s="468"/>
      <c r="AI227" s="468"/>
      <c r="AJ227" s="468"/>
      <c r="AK227" s="468"/>
      <c r="AL227" s="468"/>
      <c r="AM227" s="468"/>
      <c r="AN227" s="468"/>
      <c r="AO227" s="468"/>
      <c r="AP227" s="468"/>
    </row>
    <row r="228" spans="2:42" ht="36" customHeight="1" thickBot="1">
      <c r="B228" s="467" t="s">
        <v>92</v>
      </c>
      <c r="C228" s="467"/>
      <c r="D228" s="467"/>
      <c r="E228" s="503"/>
      <c r="F228" s="465"/>
      <c r="G228" s="465"/>
      <c r="H228" s="465"/>
      <c r="I228" s="465"/>
      <c r="J228" s="465"/>
      <c r="K228" s="465"/>
      <c r="L228" s="465"/>
      <c r="M228" s="465"/>
      <c r="N228" s="465"/>
      <c r="O228" s="465"/>
      <c r="P228" s="465"/>
      <c r="Q228" s="465"/>
      <c r="R228" s="465"/>
      <c r="S228" s="465"/>
      <c r="T228" s="465"/>
      <c r="U228" s="465"/>
      <c r="V228" s="465"/>
      <c r="W228" s="433"/>
      <c r="X228" s="433"/>
      <c r="Y228" s="468"/>
      <c r="Z228" s="468"/>
      <c r="AA228" s="468"/>
      <c r="AB228" s="468"/>
      <c r="AC228" s="468"/>
      <c r="AD228" s="468"/>
      <c r="AE228" s="468"/>
      <c r="AF228" s="468"/>
      <c r="AG228" s="468"/>
      <c r="AH228" s="468"/>
      <c r="AI228" s="468"/>
      <c r="AJ228" s="468"/>
      <c r="AK228" s="468"/>
      <c r="AL228" s="468"/>
      <c r="AM228" s="468"/>
      <c r="AN228" s="468"/>
      <c r="AO228" s="468"/>
      <c r="AP228" s="468"/>
    </row>
    <row r="229" spans="2:42" ht="15">
      <c r="E229" s="740">
        <f>$G$6</f>
        <v>44595.5</v>
      </c>
      <c r="F229" s="742">
        <f>$H$6</f>
        <v>2028</v>
      </c>
      <c r="G229" s="744">
        <f>E229</f>
        <v>44595.5</v>
      </c>
      <c r="H229" s="742">
        <f>F229+1</f>
        <v>2029</v>
      </c>
      <c r="I229" s="744">
        <f>G229</f>
        <v>44595.5</v>
      </c>
      <c r="J229" s="742">
        <f>H229+1</f>
        <v>2030</v>
      </c>
      <c r="K229" s="744">
        <f t="shared" ref="K229:K230" si="89">I229</f>
        <v>44595.5</v>
      </c>
      <c r="L229" s="742">
        <f>J229+1</f>
        <v>2031</v>
      </c>
      <c r="M229" s="744">
        <f t="shared" ref="M229:M230" si="90">K229</f>
        <v>44595.5</v>
      </c>
      <c r="N229" s="742">
        <f t="shared" ref="N229:N230" si="91">L229+1</f>
        <v>2032</v>
      </c>
      <c r="O229" s="744">
        <f t="shared" ref="O229:O230" si="92">M229</f>
        <v>44595.5</v>
      </c>
      <c r="P229" s="742">
        <f t="shared" ref="P229:P230" si="93">N229+1</f>
        <v>2033</v>
      </c>
      <c r="Q229" s="744">
        <f t="shared" ref="Q229:Q230" si="94">O229</f>
        <v>44595.5</v>
      </c>
      <c r="R229" s="775">
        <f t="shared" ref="R229:R230" si="95">P229+1</f>
        <v>2034</v>
      </c>
      <c r="S229" s="433"/>
      <c r="T229" s="433"/>
      <c r="U229" s="468"/>
      <c r="V229" s="468"/>
      <c r="W229" s="468"/>
      <c r="X229" s="468"/>
      <c r="Y229" s="468"/>
      <c r="Z229" s="468"/>
      <c r="AA229" s="468"/>
      <c r="AB229" s="468"/>
      <c r="AC229" s="468"/>
      <c r="AD229" s="468"/>
      <c r="AE229" s="468"/>
      <c r="AF229" s="468"/>
      <c r="AG229" s="468"/>
      <c r="AH229" s="468"/>
      <c r="AI229" s="468"/>
      <c r="AJ229" s="468"/>
      <c r="AK229" s="468"/>
      <c r="AL229" s="468"/>
    </row>
    <row r="230" spans="2:42" ht="15.75" thickBot="1">
      <c r="E230" s="741">
        <f>$G$7</f>
        <v>44565</v>
      </c>
      <c r="F230" s="743">
        <f>$H$7</f>
        <v>2029</v>
      </c>
      <c r="G230" s="745">
        <f>E230</f>
        <v>44565</v>
      </c>
      <c r="H230" s="743">
        <f>F230+1</f>
        <v>2030</v>
      </c>
      <c r="I230" s="745">
        <f>G230</f>
        <v>44565</v>
      </c>
      <c r="J230" s="743">
        <f>H230+1</f>
        <v>2031</v>
      </c>
      <c r="K230" s="745">
        <f t="shared" si="89"/>
        <v>44565</v>
      </c>
      <c r="L230" s="743">
        <f t="shared" ref="L230" si="96">J230+1</f>
        <v>2032</v>
      </c>
      <c r="M230" s="745">
        <f t="shared" si="90"/>
        <v>44565</v>
      </c>
      <c r="N230" s="743">
        <f t="shared" si="91"/>
        <v>2033</v>
      </c>
      <c r="O230" s="745">
        <f t="shared" si="92"/>
        <v>44565</v>
      </c>
      <c r="P230" s="743">
        <f t="shared" si="93"/>
        <v>2034</v>
      </c>
      <c r="Q230" s="745">
        <f t="shared" si="94"/>
        <v>44565</v>
      </c>
      <c r="R230" s="776">
        <f t="shared" si="95"/>
        <v>2035</v>
      </c>
      <c r="S230" s="433"/>
      <c r="T230" s="433"/>
      <c r="U230" s="468"/>
      <c r="V230" s="468"/>
      <c r="W230" s="468"/>
      <c r="X230" s="468"/>
      <c r="Y230" s="468"/>
      <c r="Z230" s="468"/>
      <c r="AA230" s="468"/>
      <c r="AB230" s="468"/>
      <c r="AC230" s="468"/>
      <c r="AD230" s="468"/>
      <c r="AE230" s="468"/>
      <c r="AF230" s="468"/>
      <c r="AG230" s="468"/>
      <c r="AH230" s="468"/>
      <c r="AI230" s="468"/>
      <c r="AJ230" s="468"/>
      <c r="AK230" s="468"/>
      <c r="AL230" s="468"/>
    </row>
    <row r="231" spans="2:42" ht="14.25">
      <c r="B231" s="31" t="s">
        <v>93</v>
      </c>
      <c r="C231" s="576"/>
      <c r="D231" s="577"/>
      <c r="E231" s="862"/>
      <c r="F231" s="863"/>
      <c r="G231" s="862"/>
      <c r="H231" s="863"/>
      <c r="I231" s="862"/>
      <c r="J231" s="863"/>
      <c r="K231" s="862"/>
      <c r="L231" s="863"/>
      <c r="M231" s="862"/>
      <c r="N231" s="863"/>
      <c r="O231" s="862"/>
      <c r="P231" s="863"/>
      <c r="Q231" s="864"/>
      <c r="R231" s="865"/>
      <c r="S231" s="433"/>
      <c r="T231" s="433"/>
      <c r="U231" s="468"/>
      <c r="V231" s="468"/>
      <c r="W231" s="468"/>
      <c r="X231" s="468"/>
      <c r="Y231" s="468"/>
      <c r="Z231" s="468"/>
      <c r="AA231" s="468"/>
      <c r="AB231" s="468"/>
      <c r="AC231" s="468"/>
      <c r="AD231" s="468"/>
      <c r="AE231" s="468"/>
      <c r="AF231" s="468"/>
      <c r="AG231" s="468"/>
      <c r="AH231" s="468"/>
      <c r="AI231" s="468"/>
      <c r="AJ231" s="468"/>
      <c r="AK231" s="468"/>
      <c r="AL231" s="468"/>
    </row>
    <row r="232" spans="2:42" ht="14.25">
      <c r="B232" s="32" t="s">
        <v>485</v>
      </c>
      <c r="C232" s="428"/>
      <c r="D232" s="433"/>
      <c r="E232" s="834"/>
      <c r="F232" s="835"/>
      <c r="G232" s="834"/>
      <c r="H232" s="835"/>
      <c r="I232" s="834"/>
      <c r="J232" s="835"/>
      <c r="K232" s="834"/>
      <c r="L232" s="835"/>
      <c r="M232" s="834"/>
      <c r="N232" s="835"/>
      <c r="O232" s="834"/>
      <c r="P232" s="835"/>
      <c r="Q232" s="836"/>
      <c r="R232" s="837"/>
      <c r="S232" s="433"/>
      <c r="T232" s="433"/>
      <c r="U232" s="468"/>
      <c r="V232" s="468"/>
      <c r="W232" s="468"/>
      <c r="X232" s="468"/>
      <c r="Y232" s="468"/>
      <c r="Z232" s="468"/>
      <c r="AA232" s="468"/>
      <c r="AB232" s="468"/>
      <c r="AC232" s="468"/>
      <c r="AD232" s="468"/>
      <c r="AE232" s="468"/>
      <c r="AF232" s="468"/>
      <c r="AG232" s="468"/>
      <c r="AH232" s="468"/>
      <c r="AI232" s="468"/>
      <c r="AJ232" s="468"/>
      <c r="AK232" s="468"/>
      <c r="AL232" s="468"/>
    </row>
    <row r="233" spans="2:42" ht="14.25">
      <c r="B233" s="32" t="s">
        <v>94</v>
      </c>
      <c r="C233" s="428"/>
      <c r="D233" s="433"/>
      <c r="E233" s="834"/>
      <c r="F233" s="835"/>
      <c r="G233" s="834"/>
      <c r="H233" s="835"/>
      <c r="I233" s="834"/>
      <c r="J233" s="835"/>
      <c r="K233" s="834"/>
      <c r="L233" s="835"/>
      <c r="M233" s="834"/>
      <c r="N233" s="835"/>
      <c r="O233" s="834"/>
      <c r="P233" s="835"/>
      <c r="Q233" s="836"/>
      <c r="R233" s="837"/>
      <c r="S233" s="433"/>
      <c r="T233" s="433"/>
      <c r="U233" s="468"/>
      <c r="V233" s="468"/>
      <c r="W233" s="468"/>
      <c r="X233" s="468"/>
      <c r="Y233" s="468"/>
      <c r="Z233" s="468"/>
      <c r="AA233" s="468"/>
      <c r="AB233" s="468"/>
      <c r="AC233" s="468"/>
      <c r="AD233" s="468"/>
      <c r="AE233" s="468"/>
      <c r="AF233" s="468"/>
      <c r="AG233" s="468"/>
      <c r="AH233" s="468"/>
      <c r="AI233" s="468"/>
      <c r="AJ233" s="468"/>
      <c r="AK233" s="468"/>
      <c r="AL233" s="468"/>
    </row>
    <row r="234" spans="2:42" ht="15" thickBot="1">
      <c r="B234" s="33" t="s">
        <v>95</v>
      </c>
      <c r="C234" s="578"/>
      <c r="D234" s="579"/>
      <c r="E234" s="843"/>
      <c r="F234" s="844"/>
      <c r="G234" s="843"/>
      <c r="H234" s="844"/>
      <c r="I234" s="843"/>
      <c r="J234" s="844"/>
      <c r="K234" s="843"/>
      <c r="L234" s="844"/>
      <c r="M234" s="843"/>
      <c r="N234" s="844"/>
      <c r="O234" s="843"/>
      <c r="P234" s="844"/>
      <c r="Q234" s="849"/>
      <c r="R234" s="850"/>
      <c r="S234" s="433"/>
      <c r="T234" s="433"/>
      <c r="U234" s="468"/>
      <c r="V234" s="468"/>
      <c r="W234" s="468"/>
      <c r="X234" s="468"/>
      <c r="Y234" s="468"/>
      <c r="Z234" s="468"/>
      <c r="AA234" s="468"/>
      <c r="AB234" s="468"/>
      <c r="AC234" s="468"/>
      <c r="AD234" s="468"/>
      <c r="AE234" s="468"/>
      <c r="AF234" s="468"/>
      <c r="AG234" s="468"/>
      <c r="AH234" s="468"/>
      <c r="AI234" s="468"/>
      <c r="AJ234" s="468"/>
      <c r="AK234" s="468"/>
      <c r="AL234" s="468"/>
    </row>
    <row r="235" spans="2:42" ht="15" thickBot="1">
      <c r="B235" s="838" t="s">
        <v>347</v>
      </c>
      <c r="C235" s="839"/>
      <c r="D235" s="840"/>
      <c r="E235" s="580">
        <f>SUM(E231:F234)</f>
        <v>0</v>
      </c>
      <c r="F235" s="581"/>
      <c r="G235" s="582">
        <f>SUM(G231:H234)</f>
        <v>0</v>
      </c>
      <c r="H235" s="581"/>
      <c r="I235" s="582">
        <f>SUM(I231:J234)</f>
        <v>0</v>
      </c>
      <c r="J235" s="581"/>
      <c r="K235" s="582">
        <f>SUM(K231:L234)</f>
        <v>0</v>
      </c>
      <c r="L235" s="581"/>
      <c r="M235" s="582">
        <f>SUM(M231:N234)</f>
        <v>0</v>
      </c>
      <c r="N235" s="581"/>
      <c r="O235" s="582">
        <f>SUM(O231:P234)</f>
        <v>0</v>
      </c>
      <c r="P235" s="581"/>
      <c r="Q235" s="582">
        <f>SUM(Q231:R234)</f>
        <v>0</v>
      </c>
      <c r="R235" s="581"/>
      <c r="S235" s="433"/>
      <c r="T235" s="433"/>
      <c r="U235" s="468"/>
      <c r="V235" s="468"/>
      <c r="W235" s="468"/>
      <c r="X235" s="468"/>
      <c r="Y235" s="468"/>
      <c r="Z235" s="468"/>
      <c r="AA235" s="468"/>
      <c r="AB235" s="468"/>
      <c r="AC235" s="468"/>
      <c r="AD235" s="468"/>
      <c r="AE235" s="468"/>
      <c r="AF235" s="468"/>
      <c r="AG235" s="468"/>
      <c r="AH235" s="468"/>
      <c r="AI235" s="468"/>
      <c r="AJ235" s="468"/>
      <c r="AK235" s="468"/>
      <c r="AL235" s="468"/>
    </row>
    <row r="236" spans="2:42" ht="15" thickBot="1">
      <c r="B236" s="583"/>
      <c r="C236" s="583"/>
      <c r="D236" s="433"/>
      <c r="E236" s="583"/>
      <c r="F236" s="465"/>
      <c r="G236" s="465"/>
      <c r="H236" s="465"/>
      <c r="I236" s="465"/>
      <c r="J236" s="465"/>
      <c r="K236" s="465"/>
      <c r="L236" s="465"/>
      <c r="M236" s="465"/>
      <c r="N236" s="465"/>
      <c r="O236" s="465"/>
      <c r="P236" s="465"/>
      <c r="Q236" s="465"/>
      <c r="R236" s="465"/>
      <c r="S236" s="433"/>
      <c r="T236" s="433"/>
      <c r="U236" s="468"/>
      <c r="V236" s="468"/>
      <c r="W236" s="468"/>
      <c r="X236" s="468"/>
      <c r="Y236" s="468"/>
      <c r="Z236" s="468"/>
      <c r="AA236" s="468"/>
      <c r="AB236" s="468"/>
      <c r="AC236" s="468"/>
      <c r="AD236" s="468"/>
      <c r="AE236" s="468"/>
      <c r="AF236" s="468"/>
      <c r="AG236" s="468"/>
      <c r="AH236" s="468"/>
      <c r="AI236" s="468"/>
      <c r="AJ236" s="468"/>
      <c r="AK236" s="468"/>
      <c r="AL236" s="468"/>
    </row>
    <row r="237" spans="2:42" ht="15.75">
      <c r="B237" s="467" t="s">
        <v>458</v>
      </c>
      <c r="C237" s="583"/>
      <c r="D237" s="433"/>
      <c r="E237" s="740">
        <f>$G$6</f>
        <v>44595.5</v>
      </c>
      <c r="F237" s="742">
        <f>$H$6</f>
        <v>2028</v>
      </c>
      <c r="G237" s="744">
        <f>E237</f>
        <v>44595.5</v>
      </c>
      <c r="H237" s="742">
        <f>F237+1</f>
        <v>2029</v>
      </c>
      <c r="I237" s="744">
        <f>G237</f>
        <v>44595.5</v>
      </c>
      <c r="J237" s="742">
        <f>H237+1</f>
        <v>2030</v>
      </c>
      <c r="K237" s="744">
        <f t="shared" ref="K237:K238" si="97">I237</f>
        <v>44595.5</v>
      </c>
      <c r="L237" s="742">
        <f>J237+1</f>
        <v>2031</v>
      </c>
      <c r="M237" s="744">
        <f t="shared" ref="M237:M238" si="98">K237</f>
        <v>44595.5</v>
      </c>
      <c r="N237" s="742">
        <f t="shared" ref="N237:N238" si="99">L237+1</f>
        <v>2032</v>
      </c>
      <c r="O237" s="744">
        <f t="shared" ref="O237:O238" si="100">M237</f>
        <v>44595.5</v>
      </c>
      <c r="P237" s="742">
        <f t="shared" ref="P237:P238" si="101">N237+1</f>
        <v>2033</v>
      </c>
      <c r="Q237" s="744">
        <f t="shared" ref="Q237:Q238" si="102">O237</f>
        <v>44595.5</v>
      </c>
      <c r="R237" s="775">
        <f t="shared" ref="R237:R238" si="103">P237+1</f>
        <v>2034</v>
      </c>
      <c r="S237" s="465"/>
      <c r="T237" s="465"/>
      <c r="U237" s="465"/>
      <c r="V237" s="465"/>
      <c r="W237" s="433"/>
      <c r="X237" s="433"/>
      <c r="Y237" s="468"/>
      <c r="Z237" s="468"/>
      <c r="AA237" s="468"/>
      <c r="AB237" s="468"/>
      <c r="AC237" s="468"/>
      <c r="AD237" s="468"/>
      <c r="AE237" s="468"/>
      <c r="AF237" s="468"/>
      <c r="AG237" s="468"/>
      <c r="AH237" s="468"/>
      <c r="AI237" s="468"/>
      <c r="AJ237" s="468"/>
      <c r="AK237" s="468"/>
      <c r="AL237" s="468"/>
      <c r="AM237" s="468"/>
      <c r="AN237" s="468"/>
      <c r="AO237" s="468"/>
      <c r="AP237" s="468"/>
    </row>
    <row r="238" spans="2:42" ht="15.75" thickBot="1">
      <c r="E238" s="741">
        <f>$G$7</f>
        <v>44565</v>
      </c>
      <c r="F238" s="743">
        <f>$H$7</f>
        <v>2029</v>
      </c>
      <c r="G238" s="745">
        <f>E238</f>
        <v>44565</v>
      </c>
      <c r="H238" s="743">
        <f>F238+1</f>
        <v>2030</v>
      </c>
      <c r="I238" s="745">
        <f>G238</f>
        <v>44565</v>
      </c>
      <c r="J238" s="743">
        <f>H238+1</f>
        <v>2031</v>
      </c>
      <c r="K238" s="745">
        <f t="shared" si="97"/>
        <v>44565</v>
      </c>
      <c r="L238" s="743">
        <f t="shared" ref="L238" si="104">J238+1</f>
        <v>2032</v>
      </c>
      <c r="M238" s="745">
        <f t="shared" si="98"/>
        <v>44565</v>
      </c>
      <c r="N238" s="743">
        <f t="shared" si="99"/>
        <v>2033</v>
      </c>
      <c r="O238" s="745">
        <f t="shared" si="100"/>
        <v>44565</v>
      </c>
      <c r="P238" s="743">
        <f t="shared" si="101"/>
        <v>2034</v>
      </c>
      <c r="Q238" s="745">
        <f t="shared" si="102"/>
        <v>44565</v>
      </c>
      <c r="R238" s="776">
        <f t="shared" si="103"/>
        <v>2035</v>
      </c>
      <c r="S238" s="433"/>
      <c r="T238" s="433"/>
      <c r="U238" s="468"/>
      <c r="V238" s="468"/>
      <c r="W238" s="468"/>
      <c r="X238" s="468"/>
      <c r="Y238" s="468"/>
      <c r="Z238" s="468"/>
      <c r="AA238" s="468"/>
      <c r="AB238" s="468"/>
      <c r="AC238" s="468"/>
      <c r="AD238" s="468"/>
      <c r="AE238" s="468"/>
      <c r="AF238" s="468"/>
      <c r="AG238" s="468"/>
      <c r="AH238" s="468"/>
      <c r="AI238" s="468"/>
      <c r="AJ238" s="468"/>
      <c r="AK238" s="468"/>
      <c r="AL238" s="468"/>
    </row>
    <row r="239" spans="2:42" ht="14.25">
      <c r="B239" s="31" t="s">
        <v>481</v>
      </c>
      <c r="C239" s="576"/>
      <c r="D239" s="577"/>
      <c r="E239" s="862"/>
      <c r="F239" s="863"/>
      <c r="G239" s="866"/>
      <c r="H239" s="867"/>
      <c r="I239" s="866"/>
      <c r="J239" s="867"/>
      <c r="K239" s="866"/>
      <c r="L239" s="867"/>
      <c r="M239" s="866"/>
      <c r="N239" s="867"/>
      <c r="O239" s="866"/>
      <c r="P239" s="867"/>
      <c r="Q239" s="868"/>
      <c r="R239" s="869"/>
      <c r="S239" s="433"/>
      <c r="T239" s="433"/>
      <c r="U239" s="468"/>
      <c r="V239" s="468"/>
      <c r="W239" s="468"/>
      <c r="X239" s="468"/>
      <c r="Y239" s="468"/>
      <c r="Z239" s="468"/>
      <c r="AA239" s="468"/>
      <c r="AB239" s="468"/>
      <c r="AC239" s="468"/>
      <c r="AD239" s="468"/>
      <c r="AE239" s="468"/>
      <c r="AF239" s="468"/>
      <c r="AG239" s="468"/>
      <c r="AH239" s="468"/>
      <c r="AI239" s="468"/>
      <c r="AJ239" s="468"/>
      <c r="AK239" s="468"/>
      <c r="AL239" s="468"/>
    </row>
    <row r="240" spans="2:42" ht="14.25">
      <c r="B240" s="32" t="s">
        <v>482</v>
      </c>
      <c r="C240" s="428"/>
      <c r="D240" s="433"/>
      <c r="E240" s="834"/>
      <c r="F240" s="835"/>
      <c r="G240" s="834"/>
      <c r="H240" s="835"/>
      <c r="I240" s="834"/>
      <c r="J240" s="835"/>
      <c r="K240" s="834"/>
      <c r="L240" s="835"/>
      <c r="M240" s="834"/>
      <c r="N240" s="835"/>
      <c r="O240" s="834"/>
      <c r="P240" s="835"/>
      <c r="Q240" s="836"/>
      <c r="R240" s="837"/>
      <c r="S240" s="433"/>
      <c r="T240" s="433"/>
      <c r="U240" s="468"/>
      <c r="V240" s="468"/>
      <c r="W240" s="468"/>
      <c r="X240" s="468"/>
      <c r="Y240" s="468"/>
      <c r="Z240" s="468"/>
      <c r="AA240" s="468"/>
      <c r="AB240" s="468"/>
      <c r="AC240" s="468"/>
      <c r="AD240" s="468"/>
      <c r="AE240" s="468"/>
      <c r="AF240" s="468"/>
      <c r="AG240" s="468"/>
      <c r="AH240" s="468"/>
      <c r="AI240" s="468"/>
      <c r="AJ240" s="468"/>
      <c r="AK240" s="468"/>
      <c r="AL240" s="468"/>
    </row>
    <row r="241" spans="2:42" ht="14.25">
      <c r="B241" s="32" t="s">
        <v>483</v>
      </c>
      <c r="C241" s="428"/>
      <c r="D241" s="433"/>
      <c r="E241" s="834"/>
      <c r="F241" s="835"/>
      <c r="G241" s="834"/>
      <c r="H241" s="835"/>
      <c r="I241" s="834"/>
      <c r="J241" s="835"/>
      <c r="K241" s="834"/>
      <c r="L241" s="835"/>
      <c r="M241" s="834"/>
      <c r="N241" s="835"/>
      <c r="O241" s="834"/>
      <c r="P241" s="835"/>
      <c r="Q241" s="836"/>
      <c r="R241" s="837"/>
      <c r="S241" s="433"/>
      <c r="T241" s="433"/>
      <c r="U241" s="468"/>
      <c r="V241" s="468"/>
      <c r="W241" s="468"/>
      <c r="X241" s="468"/>
      <c r="Y241" s="468"/>
      <c r="Z241" s="468"/>
      <c r="AA241" s="468"/>
      <c r="AB241" s="468"/>
      <c r="AC241" s="468"/>
      <c r="AD241" s="468"/>
      <c r="AE241" s="468"/>
      <c r="AF241" s="468"/>
      <c r="AG241" s="468"/>
      <c r="AH241" s="468"/>
      <c r="AI241" s="468"/>
      <c r="AJ241" s="468"/>
      <c r="AK241" s="468"/>
      <c r="AL241" s="468"/>
    </row>
    <row r="242" spans="2:42" ht="14.25">
      <c r="B242" s="32" t="s">
        <v>484</v>
      </c>
      <c r="C242" s="428"/>
      <c r="D242" s="433"/>
      <c r="E242" s="834"/>
      <c r="F242" s="835"/>
      <c r="G242" s="834"/>
      <c r="H242" s="835"/>
      <c r="I242" s="841"/>
      <c r="J242" s="842"/>
      <c r="K242" s="834"/>
      <c r="L242" s="835"/>
      <c r="M242" s="834"/>
      <c r="N242" s="835"/>
      <c r="O242" s="834"/>
      <c r="P242" s="835"/>
      <c r="Q242" s="836"/>
      <c r="R242" s="837"/>
      <c r="S242" s="433"/>
      <c r="T242" s="433"/>
      <c r="U242" s="468"/>
      <c r="V242" s="468"/>
      <c r="W242" s="468"/>
      <c r="X242" s="468"/>
      <c r="Y242" s="468"/>
      <c r="Z242" s="468"/>
      <c r="AA242" s="468"/>
      <c r="AB242" s="468"/>
      <c r="AC242" s="468"/>
      <c r="AD242" s="468"/>
      <c r="AE242" s="468"/>
      <c r="AF242" s="468"/>
      <c r="AG242" s="468"/>
      <c r="AH242" s="468"/>
      <c r="AI242" s="468"/>
      <c r="AJ242" s="468"/>
      <c r="AK242" s="468"/>
      <c r="AL242" s="468"/>
    </row>
    <row r="243" spans="2:42" ht="14.25">
      <c r="B243" s="32" t="s">
        <v>477</v>
      </c>
      <c r="C243" s="428"/>
      <c r="D243" s="433"/>
      <c r="E243" s="834"/>
      <c r="F243" s="835"/>
      <c r="G243" s="834"/>
      <c r="H243" s="835"/>
      <c r="I243" s="834"/>
      <c r="J243" s="835"/>
      <c r="K243" s="834"/>
      <c r="L243" s="835"/>
      <c r="M243" s="834"/>
      <c r="N243" s="835"/>
      <c r="O243" s="834"/>
      <c r="P243" s="835"/>
      <c r="Q243" s="836"/>
      <c r="R243" s="837"/>
      <c r="S243" s="433"/>
      <c r="T243" s="433"/>
      <c r="U243" s="468"/>
      <c r="V243" s="468"/>
      <c r="W243" s="468"/>
      <c r="X243" s="468"/>
      <c r="Y243" s="468"/>
      <c r="Z243" s="468"/>
      <c r="AA243" s="468"/>
      <c r="AB243" s="468"/>
      <c r="AC243" s="468"/>
      <c r="AD243" s="468"/>
      <c r="AE243" s="468"/>
      <c r="AF243" s="468"/>
      <c r="AG243" s="468"/>
      <c r="AH243" s="468"/>
      <c r="AI243" s="468"/>
      <c r="AJ243" s="468"/>
      <c r="AK243" s="468"/>
      <c r="AL243" s="468"/>
    </row>
    <row r="244" spans="2:42" ht="14.25">
      <c r="B244" s="32" t="s">
        <v>478</v>
      </c>
      <c r="C244" s="428"/>
      <c r="D244" s="433"/>
      <c r="E244" s="834"/>
      <c r="F244" s="835"/>
      <c r="G244" s="834"/>
      <c r="H244" s="835"/>
      <c r="I244" s="834"/>
      <c r="J244" s="835"/>
      <c r="K244" s="834"/>
      <c r="L244" s="835"/>
      <c r="M244" s="834"/>
      <c r="N244" s="835"/>
      <c r="O244" s="834"/>
      <c r="P244" s="835"/>
      <c r="Q244" s="836"/>
      <c r="R244" s="837"/>
      <c r="S244" s="433"/>
      <c r="T244" s="433"/>
      <c r="U244" s="468"/>
      <c r="V244" s="468"/>
      <c r="W244" s="468"/>
      <c r="X244" s="468"/>
      <c r="Y244" s="468"/>
      <c r="Z244" s="468"/>
      <c r="AA244" s="468"/>
      <c r="AB244" s="468"/>
      <c r="AC244" s="468"/>
      <c r="AD244" s="468"/>
      <c r="AE244" s="468"/>
      <c r="AF244" s="468"/>
      <c r="AG244" s="468"/>
      <c r="AH244" s="468"/>
      <c r="AI244" s="468"/>
      <c r="AJ244" s="468"/>
      <c r="AK244" s="468"/>
      <c r="AL244" s="468"/>
    </row>
    <row r="245" spans="2:42" ht="15" thickBot="1">
      <c r="B245" s="33" t="s">
        <v>479</v>
      </c>
      <c r="C245" s="578"/>
      <c r="D245" s="579"/>
      <c r="E245" s="843"/>
      <c r="F245" s="844"/>
      <c r="G245" s="843"/>
      <c r="H245" s="844"/>
      <c r="I245" s="843"/>
      <c r="J245" s="844"/>
      <c r="K245" s="843"/>
      <c r="L245" s="844"/>
      <c r="M245" s="843"/>
      <c r="N245" s="844"/>
      <c r="O245" s="843"/>
      <c r="P245" s="844"/>
      <c r="Q245" s="849"/>
      <c r="R245" s="850"/>
      <c r="S245" s="433"/>
      <c r="T245" s="433"/>
      <c r="U245" s="468"/>
      <c r="V245" s="468"/>
      <c r="W245" s="468"/>
      <c r="X245" s="468"/>
      <c r="Y245" s="468"/>
      <c r="Z245" s="468"/>
      <c r="AA245" s="468"/>
      <c r="AB245" s="468"/>
      <c r="AC245" s="468"/>
      <c r="AD245" s="468"/>
      <c r="AE245" s="468"/>
      <c r="AF245" s="468"/>
      <c r="AG245" s="468"/>
      <c r="AH245" s="468"/>
      <c r="AI245" s="468"/>
      <c r="AJ245" s="468"/>
      <c r="AK245" s="468"/>
      <c r="AL245" s="468"/>
    </row>
    <row r="246" spans="2:42" ht="15" thickBot="1">
      <c r="B246" s="838" t="s">
        <v>480</v>
      </c>
      <c r="C246" s="839"/>
      <c r="D246" s="840"/>
      <c r="E246" s="580">
        <f>SUM(E239:F245)</f>
        <v>0</v>
      </c>
      <c r="F246" s="581"/>
      <c r="G246" s="582">
        <f>SUM(G239:H245)</f>
        <v>0</v>
      </c>
      <c r="H246" s="581"/>
      <c r="I246" s="582">
        <f>SUM(I239:J245)</f>
        <v>0</v>
      </c>
      <c r="J246" s="581"/>
      <c r="K246" s="582">
        <f>SUM(K239:L245)</f>
        <v>0</v>
      </c>
      <c r="L246" s="581"/>
      <c r="M246" s="582">
        <f>SUM(M239:N245)</f>
        <v>0</v>
      </c>
      <c r="N246" s="581"/>
      <c r="O246" s="582">
        <f>SUM(O239:P245)</f>
        <v>0</v>
      </c>
      <c r="P246" s="581"/>
      <c r="Q246" s="582">
        <f>SUM(Q239:R245)</f>
        <v>0</v>
      </c>
      <c r="R246" s="581"/>
      <c r="S246" s="433"/>
      <c r="T246" s="433"/>
      <c r="U246" s="468"/>
      <c r="V246" s="468"/>
      <c r="W246" s="468"/>
      <c r="X246" s="468"/>
      <c r="Y246" s="468"/>
      <c r="Z246" s="468"/>
      <c r="AA246" s="468"/>
      <c r="AB246" s="468"/>
      <c r="AC246" s="468"/>
      <c r="AD246" s="468"/>
      <c r="AE246" s="468"/>
      <c r="AF246" s="468"/>
      <c r="AG246" s="468"/>
      <c r="AH246" s="468"/>
      <c r="AI246" s="468"/>
      <c r="AJ246" s="468"/>
      <c r="AK246" s="468"/>
      <c r="AL246" s="468"/>
    </row>
    <row r="247" spans="2:42" ht="15.75" thickBot="1">
      <c r="B247" s="685"/>
      <c r="C247" s="685"/>
      <c r="D247" s="685"/>
      <c r="E247" s="583"/>
      <c r="F247" s="465"/>
      <c r="G247" s="465"/>
      <c r="H247" s="465"/>
      <c r="I247" s="465"/>
      <c r="J247" s="465"/>
      <c r="K247" s="465"/>
      <c r="L247" s="465"/>
      <c r="M247" s="465"/>
      <c r="N247" s="465"/>
      <c r="O247" s="465"/>
      <c r="P247" s="465"/>
      <c r="Q247" s="465"/>
      <c r="R247" s="465"/>
      <c r="S247" s="433"/>
      <c r="T247" s="433"/>
      <c r="U247" s="468"/>
      <c r="V247" s="468"/>
      <c r="W247" s="468"/>
      <c r="X247" s="468"/>
      <c r="Y247" s="468"/>
      <c r="Z247" s="468"/>
      <c r="AA247" s="468"/>
      <c r="AB247" s="468"/>
      <c r="AC247" s="468"/>
      <c r="AD247" s="468"/>
      <c r="AE247" s="468"/>
      <c r="AF247" s="468"/>
      <c r="AG247" s="468"/>
      <c r="AH247" s="468"/>
      <c r="AI247" s="468"/>
      <c r="AJ247" s="468"/>
      <c r="AK247" s="468"/>
      <c r="AL247" s="468"/>
    </row>
    <row r="248" spans="2:42" ht="13.9" customHeight="1">
      <c r="B248" s="467" t="s">
        <v>96</v>
      </c>
      <c r="C248" s="467"/>
      <c r="D248" s="467"/>
      <c r="E248" s="740">
        <f>$G$6</f>
        <v>44595.5</v>
      </c>
      <c r="F248" s="742">
        <f>$H$6</f>
        <v>2028</v>
      </c>
      <c r="G248" s="744">
        <f>E248</f>
        <v>44595.5</v>
      </c>
      <c r="H248" s="742">
        <f>F248+1</f>
        <v>2029</v>
      </c>
      <c r="I248" s="744">
        <f>G248</f>
        <v>44595.5</v>
      </c>
      <c r="J248" s="742">
        <f>H248+1</f>
        <v>2030</v>
      </c>
      <c r="K248" s="744">
        <f t="shared" ref="K248:K249" si="105">I248</f>
        <v>44595.5</v>
      </c>
      <c r="L248" s="742">
        <f>J248+1</f>
        <v>2031</v>
      </c>
      <c r="M248" s="744">
        <f t="shared" ref="M248:M249" si="106">K248</f>
        <v>44595.5</v>
      </c>
      <c r="N248" s="742">
        <f t="shared" ref="N248:N249" si="107">L248+1</f>
        <v>2032</v>
      </c>
      <c r="O248" s="744">
        <f t="shared" ref="O248:O249" si="108">M248</f>
        <v>44595.5</v>
      </c>
      <c r="P248" s="742">
        <f t="shared" ref="P248:P249" si="109">N248+1</f>
        <v>2033</v>
      </c>
      <c r="Q248" s="744">
        <f t="shared" ref="Q248:Q249" si="110">O248</f>
        <v>44595.5</v>
      </c>
      <c r="R248" s="775">
        <f t="shared" ref="R248:R249" si="111">P248+1</f>
        <v>2034</v>
      </c>
      <c r="S248" s="465"/>
      <c r="T248" s="465"/>
      <c r="U248" s="465"/>
      <c r="V248" s="465"/>
      <c r="W248" s="433"/>
      <c r="X248" s="433"/>
      <c r="Y248" s="468"/>
      <c r="Z248" s="468"/>
      <c r="AA248" s="468"/>
      <c r="AB248" s="468"/>
      <c r="AC248" s="468"/>
      <c r="AD248" s="468"/>
      <c r="AE248" s="468"/>
      <c r="AF248" s="468"/>
      <c r="AG248" s="468"/>
      <c r="AH248" s="468"/>
      <c r="AI248" s="468"/>
      <c r="AJ248" s="468"/>
      <c r="AK248" s="468"/>
      <c r="AL248" s="468"/>
      <c r="AM248" s="468"/>
      <c r="AN248" s="468"/>
      <c r="AO248" s="468"/>
      <c r="AP248" s="468"/>
    </row>
    <row r="249" spans="2:42" ht="15.75" thickBot="1">
      <c r="E249" s="741">
        <f>$G$7</f>
        <v>44565</v>
      </c>
      <c r="F249" s="743">
        <f>$H$7</f>
        <v>2029</v>
      </c>
      <c r="G249" s="745">
        <f>E249</f>
        <v>44565</v>
      </c>
      <c r="H249" s="743">
        <f>F249+1</f>
        <v>2030</v>
      </c>
      <c r="I249" s="745">
        <f>G249</f>
        <v>44565</v>
      </c>
      <c r="J249" s="743">
        <f>H249+1</f>
        <v>2031</v>
      </c>
      <c r="K249" s="745">
        <f t="shared" si="105"/>
        <v>44565</v>
      </c>
      <c r="L249" s="743">
        <f t="shared" ref="L249" si="112">J249+1</f>
        <v>2032</v>
      </c>
      <c r="M249" s="745">
        <f t="shared" si="106"/>
        <v>44565</v>
      </c>
      <c r="N249" s="743">
        <f t="shared" si="107"/>
        <v>2033</v>
      </c>
      <c r="O249" s="745">
        <f t="shared" si="108"/>
        <v>44565</v>
      </c>
      <c r="P249" s="743">
        <f t="shared" si="109"/>
        <v>2034</v>
      </c>
      <c r="Q249" s="745">
        <f t="shared" si="110"/>
        <v>44565</v>
      </c>
      <c r="R249" s="776">
        <f t="shared" si="111"/>
        <v>2035</v>
      </c>
      <c r="S249" s="433"/>
      <c r="T249" s="433"/>
      <c r="U249" s="468"/>
      <c r="V249" s="468"/>
      <c r="W249" s="468"/>
      <c r="X249" s="468"/>
      <c r="Y249" s="468"/>
      <c r="Z249" s="468"/>
      <c r="AA249" s="468"/>
      <c r="AB249" s="468"/>
      <c r="AC249" s="468"/>
      <c r="AD249" s="468"/>
      <c r="AE249" s="468"/>
      <c r="AF249" s="468"/>
      <c r="AG249" s="468"/>
      <c r="AH249" s="468"/>
      <c r="AI249" s="468"/>
      <c r="AJ249" s="468"/>
      <c r="AK249" s="468"/>
      <c r="AL249" s="468"/>
    </row>
    <row r="250" spans="2:42" ht="15" thickBot="1">
      <c r="B250" s="584" t="s">
        <v>97</v>
      </c>
      <c r="C250" s="585"/>
      <c r="D250" s="586"/>
      <c r="E250" s="845"/>
      <c r="F250" s="846"/>
      <c r="G250" s="845"/>
      <c r="H250" s="846"/>
      <c r="I250" s="845"/>
      <c r="J250" s="846"/>
      <c r="K250" s="845"/>
      <c r="L250" s="846"/>
      <c r="M250" s="845"/>
      <c r="N250" s="846"/>
      <c r="O250" s="845"/>
      <c r="P250" s="846"/>
      <c r="Q250" s="870"/>
      <c r="R250" s="871"/>
      <c r="S250" s="433"/>
      <c r="T250" s="433"/>
      <c r="U250" s="468"/>
      <c r="V250" s="468"/>
      <c r="W250" s="468"/>
      <c r="X250" s="468"/>
      <c r="Y250" s="468"/>
      <c r="Z250" s="468"/>
      <c r="AA250" s="468"/>
      <c r="AB250" s="468"/>
      <c r="AC250" s="468"/>
      <c r="AD250" s="468"/>
      <c r="AE250" s="468"/>
      <c r="AF250" s="468"/>
      <c r="AG250" s="468"/>
      <c r="AH250" s="468"/>
      <c r="AI250" s="468"/>
      <c r="AJ250" s="468"/>
      <c r="AK250" s="468"/>
      <c r="AL250" s="468"/>
    </row>
    <row r="251" spans="2:42" ht="14.25">
      <c r="B251" s="583"/>
      <c r="C251" s="583"/>
      <c r="D251" s="433"/>
      <c r="E251" s="583"/>
      <c r="F251" s="465"/>
      <c r="G251" s="465"/>
      <c r="H251" s="465"/>
      <c r="I251" s="465"/>
      <c r="J251" s="465"/>
      <c r="K251" s="465"/>
      <c r="L251" s="465"/>
      <c r="M251" s="465"/>
      <c r="N251" s="465"/>
      <c r="O251" s="465"/>
      <c r="P251" s="465"/>
      <c r="Q251" s="465"/>
      <c r="R251" s="465"/>
      <c r="S251" s="465"/>
      <c r="T251" s="465"/>
      <c r="U251" s="465"/>
      <c r="V251" s="465"/>
      <c r="W251" s="433"/>
      <c r="X251" s="433"/>
      <c r="Y251" s="468"/>
      <c r="Z251" s="468"/>
      <c r="AA251" s="468"/>
      <c r="AB251" s="468"/>
      <c r="AC251" s="468"/>
      <c r="AD251" s="468"/>
      <c r="AE251" s="468"/>
      <c r="AF251" s="468"/>
      <c r="AG251" s="468"/>
      <c r="AH251" s="468"/>
      <c r="AI251" s="468"/>
      <c r="AJ251" s="468"/>
      <c r="AK251" s="468"/>
      <c r="AL251" s="468"/>
      <c r="AM251" s="468"/>
      <c r="AN251" s="468"/>
      <c r="AO251" s="468"/>
      <c r="AP251" s="468"/>
    </row>
    <row r="252" spans="2:42" ht="15" thickBot="1">
      <c r="B252" s="583"/>
      <c r="C252" s="583"/>
      <c r="D252" s="433"/>
      <c r="E252" s="583"/>
      <c r="F252" s="465"/>
      <c r="G252" s="465"/>
      <c r="H252" s="465"/>
      <c r="I252" s="465"/>
      <c r="J252" s="465"/>
      <c r="K252" s="465"/>
      <c r="L252" s="465"/>
      <c r="M252" s="465"/>
      <c r="N252" s="465"/>
      <c r="O252" s="465"/>
      <c r="P252" s="465"/>
      <c r="Q252" s="465"/>
      <c r="R252" s="465"/>
      <c r="S252" s="465"/>
      <c r="T252" s="465"/>
      <c r="U252" s="465"/>
      <c r="V252" s="465"/>
      <c r="W252" s="433"/>
      <c r="X252" s="433"/>
      <c r="Y252" s="468"/>
      <c r="Z252" s="468"/>
      <c r="AA252" s="468"/>
      <c r="AB252" s="468"/>
      <c r="AC252" s="468"/>
      <c r="AD252" s="468"/>
      <c r="AE252" s="468"/>
      <c r="AF252" s="468"/>
      <c r="AG252" s="468"/>
      <c r="AH252" s="468"/>
      <c r="AI252" s="468"/>
      <c r="AJ252" s="468"/>
      <c r="AK252" s="468"/>
      <c r="AL252" s="468"/>
      <c r="AM252" s="468"/>
      <c r="AN252" s="468"/>
      <c r="AO252" s="468"/>
      <c r="AP252" s="468"/>
    </row>
    <row r="253" spans="2:42" ht="13.9" customHeight="1">
      <c r="B253" s="467" t="s">
        <v>98</v>
      </c>
      <c r="C253" s="467"/>
      <c r="D253" s="467"/>
      <c r="E253" s="740">
        <f>$G$6</f>
        <v>44595.5</v>
      </c>
      <c r="F253" s="742">
        <f>$H$6</f>
        <v>2028</v>
      </c>
      <c r="G253" s="744">
        <f>E253</f>
        <v>44595.5</v>
      </c>
      <c r="H253" s="742">
        <f>F253+1</f>
        <v>2029</v>
      </c>
      <c r="I253" s="744">
        <f>G253</f>
        <v>44595.5</v>
      </c>
      <c r="J253" s="742">
        <f>H253+1</f>
        <v>2030</v>
      </c>
      <c r="K253" s="744">
        <f t="shared" ref="K253:K254" si="113">I253</f>
        <v>44595.5</v>
      </c>
      <c r="L253" s="742">
        <f>J253+1</f>
        <v>2031</v>
      </c>
      <c r="M253" s="744">
        <f t="shared" ref="M253:M254" si="114">K253</f>
        <v>44595.5</v>
      </c>
      <c r="N253" s="742">
        <f t="shared" ref="N253:N254" si="115">L253+1</f>
        <v>2032</v>
      </c>
      <c r="O253" s="744">
        <f t="shared" ref="O253:O254" si="116">M253</f>
        <v>44595.5</v>
      </c>
      <c r="P253" s="742">
        <f t="shared" ref="P253:P254" si="117">N253+1</f>
        <v>2033</v>
      </c>
      <c r="Q253" s="744">
        <f t="shared" ref="Q253:Q254" si="118">O253</f>
        <v>44595.5</v>
      </c>
      <c r="R253" s="775">
        <f t="shared" ref="R253:R254" si="119">P253+1</f>
        <v>2034</v>
      </c>
      <c r="S253" s="465"/>
      <c r="T253" s="465"/>
      <c r="U253" s="465"/>
      <c r="V253" s="465"/>
      <c r="W253" s="433"/>
      <c r="X253" s="433"/>
      <c r="Y253" s="468"/>
      <c r="Z253" s="468"/>
      <c r="AA253" s="468"/>
      <c r="AB253" s="468"/>
      <c r="AC253" s="468"/>
      <c r="AD253" s="468"/>
      <c r="AE253" s="468"/>
      <c r="AF253" s="468"/>
      <c r="AG253" s="468"/>
      <c r="AH253" s="468"/>
      <c r="AI253" s="468"/>
      <c r="AJ253" s="468"/>
      <c r="AK253" s="468"/>
      <c r="AL253" s="468"/>
      <c r="AM253" s="468"/>
      <c r="AN253" s="468"/>
      <c r="AO253" s="468"/>
      <c r="AP253" s="468"/>
    </row>
    <row r="254" spans="2:42" ht="15.75" thickBot="1">
      <c r="E254" s="741">
        <f>$G$7</f>
        <v>44565</v>
      </c>
      <c r="F254" s="743">
        <f>$H$7</f>
        <v>2029</v>
      </c>
      <c r="G254" s="745">
        <f>E254</f>
        <v>44565</v>
      </c>
      <c r="H254" s="743">
        <f>F254+1</f>
        <v>2030</v>
      </c>
      <c r="I254" s="745">
        <f>G254</f>
        <v>44565</v>
      </c>
      <c r="J254" s="743">
        <f>H254+1</f>
        <v>2031</v>
      </c>
      <c r="K254" s="745">
        <f t="shared" si="113"/>
        <v>44565</v>
      </c>
      <c r="L254" s="743">
        <f t="shared" ref="L254" si="120">J254+1</f>
        <v>2032</v>
      </c>
      <c r="M254" s="745">
        <f t="shared" si="114"/>
        <v>44565</v>
      </c>
      <c r="N254" s="743">
        <f t="shared" si="115"/>
        <v>2033</v>
      </c>
      <c r="O254" s="745">
        <f t="shared" si="116"/>
        <v>44565</v>
      </c>
      <c r="P254" s="743">
        <f t="shared" si="117"/>
        <v>2034</v>
      </c>
      <c r="Q254" s="745">
        <f t="shared" si="118"/>
        <v>44565</v>
      </c>
      <c r="R254" s="776">
        <f t="shared" si="119"/>
        <v>2035</v>
      </c>
      <c r="S254" s="433"/>
      <c r="T254" s="433"/>
      <c r="U254" s="468"/>
      <c r="V254" s="468"/>
      <c r="W254" s="468"/>
      <c r="X254" s="468"/>
      <c r="Y254" s="468"/>
      <c r="Z254" s="468"/>
      <c r="AA254" s="468"/>
      <c r="AB254" s="468"/>
      <c r="AC254" s="468"/>
      <c r="AD254" s="468"/>
      <c r="AE254" s="468"/>
      <c r="AF254" s="468"/>
      <c r="AG254" s="468"/>
      <c r="AH254" s="468"/>
      <c r="AI254" s="468"/>
      <c r="AJ254" s="468"/>
      <c r="AK254" s="468"/>
      <c r="AL254" s="468"/>
    </row>
    <row r="255" spans="2:42" ht="14.25">
      <c r="B255" s="587" t="s">
        <v>99</v>
      </c>
      <c r="C255" s="588"/>
      <c r="D255" s="589"/>
      <c r="E255" s="855"/>
      <c r="F255" s="856"/>
      <c r="G255" s="857"/>
      <c r="H255" s="858"/>
      <c r="I255" s="857"/>
      <c r="J255" s="858"/>
      <c r="K255" s="857"/>
      <c r="L255" s="858"/>
      <c r="M255" s="857"/>
      <c r="N255" s="858"/>
      <c r="O255" s="857"/>
      <c r="P255" s="858"/>
      <c r="Q255" s="859"/>
      <c r="R255" s="860"/>
      <c r="S255" s="433"/>
      <c r="T255" s="433"/>
      <c r="U255" s="468"/>
      <c r="V255" s="468"/>
      <c r="W255" s="468"/>
      <c r="X255" s="468"/>
      <c r="Y255" s="468"/>
      <c r="Z255" s="468"/>
      <c r="AA255" s="468"/>
      <c r="AB255" s="468"/>
      <c r="AC255" s="468"/>
      <c r="AD255" s="468"/>
      <c r="AE255" s="468"/>
      <c r="AF255" s="468"/>
      <c r="AG255" s="468"/>
      <c r="AH255" s="468"/>
      <c r="AI255" s="468"/>
      <c r="AJ255" s="468"/>
      <c r="AK255" s="468"/>
      <c r="AL255" s="468"/>
    </row>
    <row r="256" spans="2:42" ht="14.25">
      <c r="B256" s="479" t="s">
        <v>454</v>
      </c>
      <c r="C256" s="503"/>
      <c r="D256" s="465"/>
      <c r="E256" s="907"/>
      <c r="F256" s="908"/>
      <c r="G256" s="847"/>
      <c r="H256" s="848"/>
      <c r="I256" s="847"/>
      <c r="J256" s="848"/>
      <c r="K256" s="847"/>
      <c r="L256" s="848"/>
      <c r="M256" s="847"/>
      <c r="N256" s="848"/>
      <c r="O256" s="847"/>
      <c r="P256" s="848"/>
      <c r="Q256" s="847"/>
      <c r="R256" s="861"/>
      <c r="S256" s="433"/>
      <c r="T256" s="433"/>
      <c r="U256" s="468"/>
      <c r="V256" s="468"/>
      <c r="W256" s="468"/>
      <c r="X256" s="468"/>
      <c r="Y256" s="468"/>
      <c r="Z256" s="468"/>
      <c r="AA256" s="468"/>
      <c r="AB256" s="468"/>
      <c r="AC256" s="468"/>
      <c r="AD256" s="468"/>
      <c r="AE256" s="468"/>
      <c r="AF256" s="468"/>
      <c r="AG256" s="468"/>
      <c r="AH256" s="468"/>
      <c r="AI256" s="468"/>
      <c r="AJ256" s="468"/>
      <c r="AK256" s="468"/>
      <c r="AL256" s="468"/>
    </row>
    <row r="257" spans="2:38" ht="14.25">
      <c r="B257" s="479" t="s">
        <v>455</v>
      </c>
      <c r="C257" s="503"/>
      <c r="D257" s="465"/>
      <c r="E257" s="907"/>
      <c r="F257" s="908"/>
      <c r="G257" s="847"/>
      <c r="H257" s="848"/>
      <c r="I257" s="847"/>
      <c r="J257" s="848"/>
      <c r="K257" s="847"/>
      <c r="L257" s="848"/>
      <c r="M257" s="847"/>
      <c r="N257" s="848"/>
      <c r="O257" s="847"/>
      <c r="P257" s="848"/>
      <c r="Q257" s="847"/>
      <c r="R257" s="861"/>
      <c r="S257" s="433"/>
      <c r="T257" s="433"/>
      <c r="U257" s="468"/>
      <c r="V257" s="468"/>
      <c r="W257" s="468"/>
      <c r="X257" s="468"/>
      <c r="Y257" s="468"/>
      <c r="Z257" s="468"/>
      <c r="AA257" s="468"/>
      <c r="AB257" s="468"/>
      <c r="AC257" s="468"/>
      <c r="AD257" s="468"/>
      <c r="AE257" s="468"/>
      <c r="AF257" s="468"/>
      <c r="AG257" s="468"/>
      <c r="AH257" s="468"/>
      <c r="AI257" s="468"/>
      <c r="AJ257" s="468"/>
      <c r="AK257" s="468"/>
      <c r="AL257" s="468"/>
    </row>
    <row r="258" spans="2:38" ht="14.25">
      <c r="B258" s="479" t="s">
        <v>456</v>
      </c>
      <c r="C258" s="503"/>
      <c r="D258" s="465"/>
      <c r="E258" s="907"/>
      <c r="F258" s="908"/>
      <c r="G258" s="847"/>
      <c r="H258" s="848"/>
      <c r="I258" s="847"/>
      <c r="J258" s="848"/>
      <c r="K258" s="847"/>
      <c r="L258" s="848"/>
      <c r="M258" s="847"/>
      <c r="N258" s="848"/>
      <c r="O258" s="847"/>
      <c r="P258" s="848"/>
      <c r="Q258" s="847"/>
      <c r="R258" s="861"/>
      <c r="S258" s="433"/>
      <c r="T258" s="433"/>
      <c r="U258" s="468"/>
      <c r="V258" s="468"/>
      <c r="W258" s="468"/>
      <c r="X258" s="468"/>
      <c r="Y258" s="468"/>
      <c r="Z258" s="468"/>
      <c r="AA258" s="468"/>
      <c r="AB258" s="468"/>
      <c r="AC258" s="468"/>
      <c r="AD258" s="468"/>
      <c r="AE258" s="468"/>
      <c r="AF258" s="468"/>
      <c r="AG258" s="468"/>
      <c r="AH258" s="468"/>
      <c r="AI258" s="468"/>
      <c r="AJ258" s="468"/>
      <c r="AK258" s="468"/>
      <c r="AL258" s="468"/>
    </row>
    <row r="259" spans="2:38" ht="14.25">
      <c r="B259" s="479" t="s">
        <v>457</v>
      </c>
      <c r="C259" s="503"/>
      <c r="D259" s="465"/>
      <c r="E259" s="907"/>
      <c r="F259" s="908"/>
      <c r="G259" s="847"/>
      <c r="H259" s="848"/>
      <c r="I259" s="847"/>
      <c r="J259" s="848"/>
      <c r="K259" s="847"/>
      <c r="L259" s="848"/>
      <c r="M259" s="847"/>
      <c r="N259" s="848"/>
      <c r="O259" s="847"/>
      <c r="P259" s="848"/>
      <c r="Q259" s="847"/>
      <c r="R259" s="861"/>
      <c r="S259" s="433"/>
      <c r="T259" s="433"/>
      <c r="U259" s="468"/>
      <c r="V259" s="468"/>
      <c r="W259" s="468"/>
      <c r="X259" s="468"/>
      <c r="Y259" s="468"/>
      <c r="Z259" s="468"/>
      <c r="AA259" s="468"/>
      <c r="AB259" s="468"/>
      <c r="AC259" s="468"/>
      <c r="AD259" s="468"/>
      <c r="AE259" s="468"/>
      <c r="AF259" s="468"/>
      <c r="AG259" s="468"/>
      <c r="AH259" s="468"/>
      <c r="AI259" s="468"/>
      <c r="AJ259" s="468"/>
      <c r="AK259" s="468"/>
      <c r="AL259" s="468"/>
    </row>
    <row r="260" spans="2:38" ht="15" thickBot="1">
      <c r="B260" s="479" t="s">
        <v>100</v>
      </c>
      <c r="C260" s="503"/>
      <c r="D260" s="465"/>
      <c r="E260" s="851"/>
      <c r="F260" s="852"/>
      <c r="G260" s="851"/>
      <c r="H260" s="852"/>
      <c r="I260" s="851"/>
      <c r="J260" s="852"/>
      <c r="K260" s="851"/>
      <c r="L260" s="852"/>
      <c r="M260" s="851"/>
      <c r="N260" s="852"/>
      <c r="O260" s="851"/>
      <c r="P260" s="852"/>
      <c r="Q260" s="853"/>
      <c r="R260" s="854"/>
      <c r="S260" s="433"/>
      <c r="T260" s="433"/>
      <c r="U260" s="468"/>
      <c r="V260" s="468"/>
      <c r="W260" s="468"/>
      <c r="X260" s="468"/>
      <c r="Y260" s="468"/>
      <c r="Z260" s="468"/>
      <c r="AA260" s="468"/>
      <c r="AB260" s="468"/>
      <c r="AC260" s="468"/>
      <c r="AD260" s="468"/>
      <c r="AE260" s="468"/>
      <c r="AF260" s="468"/>
      <c r="AG260" s="468"/>
      <c r="AH260" s="468"/>
      <c r="AI260" s="468"/>
      <c r="AJ260" s="468"/>
      <c r="AK260" s="468"/>
      <c r="AL260" s="468"/>
    </row>
    <row r="261" spans="2:38" ht="16.5" thickBot="1">
      <c r="B261" s="590" t="s">
        <v>343</v>
      </c>
      <c r="C261" s="591"/>
      <c r="D261" s="592"/>
      <c r="E261" s="593">
        <f>SUM(E255:F260)</f>
        <v>0</v>
      </c>
      <c r="F261" s="594"/>
      <c r="G261" s="593">
        <f>SUM(G255:H260)</f>
        <v>0</v>
      </c>
      <c r="H261" s="594"/>
      <c r="I261" s="593">
        <f>SUM(I255:J260)</f>
        <v>0</v>
      </c>
      <c r="J261" s="594"/>
      <c r="K261" s="593">
        <f>SUM(K255:L260)</f>
        <v>0</v>
      </c>
      <c r="L261" s="594"/>
      <c r="M261" s="593">
        <f>SUM(M255:N260)</f>
        <v>0</v>
      </c>
      <c r="N261" s="594"/>
      <c r="O261" s="593">
        <f>SUM(O255:P260)</f>
        <v>0</v>
      </c>
      <c r="P261" s="594"/>
      <c r="Q261" s="593">
        <f>SUM(Q255:R260)</f>
        <v>0</v>
      </c>
      <c r="R261" s="777"/>
      <c r="U261" s="69"/>
      <c r="V261" s="69"/>
      <c r="W261" s="69"/>
      <c r="X261" s="69"/>
    </row>
    <row r="262" spans="2:38">
      <c r="J262" s="69"/>
      <c r="K262" s="69"/>
      <c r="L262" s="69"/>
      <c r="X262" s="69"/>
    </row>
  </sheetData>
  <sheetProtection algorithmName="SHA-512" hashValue="zu1F/7JAbasZtWdoeMPTqd1nqpK9KBQFLl5QHbzIFV+XyQSf6ltfTroAbx5hR6R0dlOiZ7pLrN85DzqTurEqyQ==" saltValue="AdkkF8DXhSl2FehEuWSEWQ==" spinCount="100000" sheet="1" selectLockedCells="1"/>
  <mergeCells count="213">
    <mergeCell ref="K256:L256"/>
    <mergeCell ref="K257:L257"/>
    <mergeCell ref="K258:L258"/>
    <mergeCell ref="K259:L259"/>
    <mergeCell ref="E256:F256"/>
    <mergeCell ref="E257:F257"/>
    <mergeCell ref="E258:F258"/>
    <mergeCell ref="E259:F259"/>
    <mergeCell ref="G256:H256"/>
    <mergeCell ref="G257:H257"/>
    <mergeCell ref="G258:H258"/>
    <mergeCell ref="G259:H259"/>
    <mergeCell ref="I256:J256"/>
    <mergeCell ref="I257:J257"/>
    <mergeCell ref="I258:J258"/>
    <mergeCell ref="I259:J259"/>
    <mergeCell ref="B39:D39"/>
    <mergeCell ref="B40:D40"/>
    <mergeCell ref="B41:D41"/>
    <mergeCell ref="B42:D42"/>
    <mergeCell ref="B43:D43"/>
    <mergeCell ref="B37:D37"/>
    <mergeCell ref="B38:D38"/>
    <mergeCell ref="B2:AN2"/>
    <mergeCell ref="B4:C4"/>
    <mergeCell ref="C6:D7"/>
    <mergeCell ref="E6:E7"/>
    <mergeCell ref="E34:E35"/>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65:D65"/>
    <mergeCell ref="B66:D66"/>
    <mergeCell ref="B68:D68"/>
    <mergeCell ref="B59:D59"/>
    <mergeCell ref="B60:D60"/>
    <mergeCell ref="B61:D61"/>
    <mergeCell ref="B62:D62"/>
    <mergeCell ref="B63:D63"/>
    <mergeCell ref="B64:D64"/>
    <mergeCell ref="B69:D69"/>
    <mergeCell ref="B71:D71"/>
    <mergeCell ref="B70:D70"/>
    <mergeCell ref="B67:D67"/>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E95"/>
    <mergeCell ref="F100:J100"/>
    <mergeCell ref="B101:F101"/>
    <mergeCell ref="B117:E117"/>
    <mergeCell ref="F119:J119"/>
    <mergeCell ref="B120:F120"/>
    <mergeCell ref="B135:E135"/>
    <mergeCell ref="F137:J137"/>
    <mergeCell ref="B138:F138"/>
    <mergeCell ref="E239:F239"/>
    <mergeCell ref="G239:H239"/>
    <mergeCell ref="K240:L240"/>
    <mergeCell ref="K245:L245"/>
    <mergeCell ref="B153:E153"/>
    <mergeCell ref="F155:J155"/>
    <mergeCell ref="B156:F156"/>
    <mergeCell ref="B171:E171"/>
    <mergeCell ref="F173:J173"/>
    <mergeCell ref="B174:F174"/>
    <mergeCell ref="B189:E189"/>
    <mergeCell ref="F191:J191"/>
    <mergeCell ref="B235:D235"/>
    <mergeCell ref="E232:F232"/>
    <mergeCell ref="G232:H232"/>
    <mergeCell ref="I232:J232"/>
    <mergeCell ref="B192:F192"/>
    <mergeCell ref="B207:E207"/>
    <mergeCell ref="F209:J209"/>
    <mergeCell ref="B210:F210"/>
    <mergeCell ref="B225:E225"/>
    <mergeCell ref="E231:F231"/>
    <mergeCell ref="G231:H231"/>
    <mergeCell ref="I231:J231"/>
    <mergeCell ref="K231:L231"/>
    <mergeCell ref="E234:F234"/>
    <mergeCell ref="G234:H234"/>
    <mergeCell ref="I234:J234"/>
    <mergeCell ref="K234:L234"/>
    <mergeCell ref="E233:F233"/>
    <mergeCell ref="G233:H233"/>
    <mergeCell ref="I233:J233"/>
    <mergeCell ref="K233:L233"/>
    <mergeCell ref="M231:N231"/>
    <mergeCell ref="O231:P231"/>
    <mergeCell ref="Q231:R231"/>
    <mergeCell ref="I250:J250"/>
    <mergeCell ref="K250:L250"/>
    <mergeCell ref="M250:N250"/>
    <mergeCell ref="O250:P250"/>
    <mergeCell ref="Q234:R234"/>
    <mergeCell ref="Q232:R232"/>
    <mergeCell ref="Q233:R233"/>
    <mergeCell ref="M232:N232"/>
    <mergeCell ref="O232:P232"/>
    <mergeCell ref="M234:N234"/>
    <mergeCell ref="O234:P234"/>
    <mergeCell ref="M233:N233"/>
    <mergeCell ref="O233:P233"/>
    <mergeCell ref="I239:J239"/>
    <mergeCell ref="K239:L239"/>
    <mergeCell ref="M239:N239"/>
    <mergeCell ref="O239:P239"/>
    <mergeCell ref="Q239:R239"/>
    <mergeCell ref="K232:L232"/>
    <mergeCell ref="Q250:R250"/>
    <mergeCell ref="K244:L244"/>
    <mergeCell ref="E260:F260"/>
    <mergeCell ref="G260:H260"/>
    <mergeCell ref="I260:J260"/>
    <mergeCell ref="K260:L260"/>
    <mergeCell ref="M260:N260"/>
    <mergeCell ref="O260:P260"/>
    <mergeCell ref="Q260:R260"/>
    <mergeCell ref="E255:F255"/>
    <mergeCell ref="G255:H255"/>
    <mergeCell ref="I255:J255"/>
    <mergeCell ref="K255:L255"/>
    <mergeCell ref="M256:N256"/>
    <mergeCell ref="M257:N257"/>
    <mergeCell ref="M258:N258"/>
    <mergeCell ref="M259:N259"/>
    <mergeCell ref="O256:P256"/>
    <mergeCell ref="M255:N255"/>
    <mergeCell ref="O255:P255"/>
    <mergeCell ref="Q255:R255"/>
    <mergeCell ref="O259:P259"/>
    <mergeCell ref="Q256:R256"/>
    <mergeCell ref="Q257:R257"/>
    <mergeCell ref="Q258:R258"/>
    <mergeCell ref="Q259:R259"/>
    <mergeCell ref="E250:F250"/>
    <mergeCell ref="G250:H250"/>
    <mergeCell ref="O257:P257"/>
    <mergeCell ref="O258:P258"/>
    <mergeCell ref="O240:P240"/>
    <mergeCell ref="Q240:R240"/>
    <mergeCell ref="K241:L241"/>
    <mergeCell ref="M241:N241"/>
    <mergeCell ref="O241:P241"/>
    <mergeCell ref="E243:F243"/>
    <mergeCell ref="G243:H243"/>
    <mergeCell ref="I243:J243"/>
    <mergeCell ref="K243:L243"/>
    <mergeCell ref="M243:N243"/>
    <mergeCell ref="O243:P243"/>
    <mergeCell ref="Q243:R243"/>
    <mergeCell ref="Q241:R241"/>
    <mergeCell ref="K242:L242"/>
    <mergeCell ref="M242:N242"/>
    <mergeCell ref="O242:P242"/>
    <mergeCell ref="Q242:R242"/>
    <mergeCell ref="M245:N245"/>
    <mergeCell ref="O245:P245"/>
    <mergeCell ref="Q245:R245"/>
    <mergeCell ref="M244:N244"/>
    <mergeCell ref="O244:P244"/>
    <mergeCell ref="Q244:R244"/>
    <mergeCell ref="B246:D246"/>
    <mergeCell ref="E240:F240"/>
    <mergeCell ref="E241:F241"/>
    <mergeCell ref="E242:F242"/>
    <mergeCell ref="G240:H240"/>
    <mergeCell ref="G241:H241"/>
    <mergeCell ref="G242:H242"/>
    <mergeCell ref="I240:J240"/>
    <mergeCell ref="I241:J241"/>
    <mergeCell ref="I242:J242"/>
    <mergeCell ref="E244:F244"/>
    <mergeCell ref="G244:H244"/>
    <mergeCell ref="I244:J244"/>
    <mergeCell ref="E245:F245"/>
    <mergeCell ref="G245:H245"/>
    <mergeCell ref="I245:J245"/>
    <mergeCell ref="M240:N240"/>
  </mergeCells>
  <phoneticPr fontId="43" type="noConversion"/>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B1:J62"/>
  <sheetViews>
    <sheetView showGridLines="0" zoomScale="85" zoomScaleNormal="85" workbookViewId="0">
      <selection activeCell="R29" sqref="R29"/>
    </sheetView>
  </sheetViews>
  <sheetFormatPr baseColWidth="10" defaultColWidth="8.85546875" defaultRowHeight="12.75"/>
  <cols>
    <col min="1" max="1" width="34.28515625" customWidth="1"/>
    <col min="2" max="2" width="23.28515625" customWidth="1"/>
    <col min="3" max="6" width="10.5703125" customWidth="1"/>
    <col min="7" max="7" width="19.28515625" customWidth="1"/>
    <col min="8" max="8" width="10.5703125" customWidth="1"/>
    <col min="9" max="9" width="37.7109375" customWidth="1"/>
    <col min="10" max="1023" width="10.5703125" customWidth="1"/>
  </cols>
  <sheetData>
    <row r="1" spans="2:10" ht="13.5" thickBot="1"/>
    <row r="2" spans="2:10" ht="43.5" customHeight="1" thickBot="1">
      <c r="B2" s="922" t="s">
        <v>351</v>
      </c>
      <c r="C2" s="923"/>
      <c r="D2" s="923"/>
      <c r="E2" s="923"/>
      <c r="F2" s="923"/>
      <c r="G2" s="923"/>
      <c r="H2" s="923"/>
      <c r="I2" s="923"/>
      <c r="J2" s="924"/>
    </row>
    <row r="3" spans="2:10" ht="13.5" thickBot="1">
      <c r="C3" s="101"/>
    </row>
    <row r="4" spans="2:10" ht="36.75" customHeight="1" thickBot="1">
      <c r="B4" s="100" t="s">
        <v>200</v>
      </c>
      <c r="C4" s="188"/>
      <c r="D4" s="189">
        <f>IF('données TK'!L4="","",'données TK'!L4)</f>
        <v>2032</v>
      </c>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357</v>
      </c>
      <c r="C12" s="921"/>
      <c r="D12" s="921"/>
      <c r="E12" s="20" t="s">
        <v>205</v>
      </c>
      <c r="G12" s="921" t="s">
        <v>206</v>
      </c>
      <c r="H12" s="921"/>
      <c r="I12" s="921"/>
      <c r="J12" s="20" t="s">
        <v>205</v>
      </c>
    </row>
    <row r="13" spans="2:10" ht="14.25">
      <c r="B13" s="917" t="str">
        <f>IF('données TK'!C28&lt;&gt;"",T('données TK'!C28),T('données TK'!B28))</f>
        <v>Panier d'AMAP</v>
      </c>
      <c r="C13" s="918"/>
      <c r="D13" s="919"/>
      <c r="E13" s="191">
        <f>IF($D$4='données éco.'!$H$6,'données éco.'!$I9,IF($D$4='données éco.'!$M$6,'données éco.'!$N9,IF($D$4='données éco.'!$R$6,'données éco.'!$S9,IF($D$4='données éco.'!$W$6,'données éco.'!$X9,IF($D$4='données éco.'!$AB$6,'données éco.'!$AC9,IF($D$4='données éco.'!$AG$6,'données éco.'!$AH9,IF($D$4='données éco.'!$AL$6,'données éco.'!$AM9,"")))))))</f>
        <v>20500</v>
      </c>
      <c r="G13" s="909" t="str">
        <f>T('données éco.'!B39:D39)</f>
        <v>Aliment bétail</v>
      </c>
      <c r="H13" s="909"/>
      <c r="I13" s="909"/>
      <c r="J13" s="185">
        <f>IF($D$4='données éco.'!$H$34,'données éco.'!$H39,IF($D$4='données éco.'!$M$34,'données éco.'!$M39,IF($D$4='données éco.'!$R$34,'données éco.'!$R39,IF($D$4='données éco.'!$W$34,'données éco.'!$W39,IF($D$4='données éco.'!$AB$34,'données éco.'!$AB39,IF($D$4='données éco.'!$AG$34,'données éco.'!$AG39,IF($D$4='données éco.'!$AL$34,'données éco.'!$AL39,"")))))))</f>
        <v>0</v>
      </c>
    </row>
    <row r="14" spans="2:10" ht="14.25">
      <c r="B14" s="917" t="str">
        <f>IF('données TK'!C29&lt;&gt;"",T('données TK'!C29),T('données TK'!B29))</f>
        <v>Panier en Vente à la ferme</v>
      </c>
      <c r="C14" s="918"/>
      <c r="D14" s="919"/>
      <c r="E14" s="191">
        <f>IF($D$4='données éco.'!$H$6,'données éco.'!$I10,IF($D$4='données éco.'!$M$6,'données éco.'!$N10,IF($D$4='données éco.'!$R$6,'données éco.'!$S10,IF($D$4='données éco.'!$W$6,'données éco.'!$X10,IF($D$4='données éco.'!$AB$6,'données éco.'!$AC10,IF($D$4='données éco.'!$AG$6,'données éco.'!$AH10,IF($D$4='données éco.'!$AL$6,'données éco.'!$AM10,"")))))))</f>
        <v>30750</v>
      </c>
      <c r="G14" s="909" t="str">
        <f>T('données éco.'!B40:D40)</f>
        <v>Animaux</v>
      </c>
      <c r="H14" s="909"/>
      <c r="I14" s="909"/>
      <c r="J14" s="185">
        <f>IF($D$4='données éco.'!$H$34,'données éco.'!$H40,IF($D$4='données éco.'!$M$34,'données éco.'!$M40,IF($D$4='données éco.'!$R$34,'données éco.'!$R40,IF($D$4='données éco.'!$W$34,'données éco.'!$W40,IF($D$4='données éco.'!$AB$34,'données éco.'!$AB40,IF($D$4='données éco.'!$AG$34,'données éco.'!$AG40,IF($D$4='données éco.'!$AL$34,'données éco.'!$AL40,"")))))))</f>
        <v>0</v>
      </c>
    </row>
    <row r="15" spans="2:10" ht="14.25">
      <c r="B15" s="917" t="str">
        <f>IF('données TK'!C30&lt;&gt;"",T('données TK'!C30),T('données TK'!B30))</f>
        <v>Panier en Livraison</v>
      </c>
      <c r="C15" s="918"/>
      <c r="D15" s="919"/>
      <c r="E15" s="191">
        <f>IF($D$4='données éco.'!$H$6,'données éco.'!$I11,IF($D$4='données éco.'!$M$6,'données éco.'!$N11,IF($D$4='données éco.'!$R$6,'données éco.'!$S11,IF($D$4='données éco.'!$W$6,'données éco.'!$X11,IF($D$4='données éco.'!$AB$6,'données éco.'!$AC11,IF($D$4='données éco.'!$AG$6,'données éco.'!$AH11,IF($D$4='données éco.'!$AL$6,'données éco.'!$AM11,"")))))))</f>
        <v>37500</v>
      </c>
      <c r="G15" s="909" t="str">
        <f>T('données éco.'!B41:D41)</f>
        <v xml:space="preserve">Carburants, lubrifiants (huile, fioul pour appareil ferme) </v>
      </c>
      <c r="H15" s="909"/>
      <c r="I15" s="909"/>
      <c r="J15" s="185">
        <f>IF($D$4='données éco.'!$H$34,'données éco.'!$H41,IF($D$4='données éco.'!$M$34,'données éco.'!$M41,IF($D$4='données éco.'!$R$34,'données éco.'!$R41,IF($D$4='données éco.'!$W$34,'données éco.'!$W41,IF($D$4='données éco.'!$AB$34,'données éco.'!$AB41,IF($D$4='données éco.'!$AG$34,'données éco.'!$AG41,IF($D$4='données éco.'!$AL$34,'données éco.'!$AL41,"")))))))</f>
        <v>0</v>
      </c>
    </row>
    <row r="16" spans="2:10" ht="14.25">
      <c r="B16" s="917" t="str">
        <f>IF('données TK'!C31&lt;&gt;"",T('données TK'!C31),T('données TK'!B31))</f>
        <v>Produit 4</v>
      </c>
      <c r="C16" s="918"/>
      <c r="D16" s="919"/>
      <c r="E16" s="191">
        <f>IF($D$4='données éco.'!$H$6,'données éco.'!$I12,IF($D$4='données éco.'!$M$6,'données éco.'!$N12,IF($D$4='données éco.'!$R$6,'données éco.'!$S12,IF($D$4='données éco.'!$W$6,'données éco.'!$X12,IF($D$4='données éco.'!$AB$6,'données éco.'!$AC12,IF($D$4='données éco.'!$AG$6,'données éco.'!$AH12,IF($D$4='données éco.'!$AL$6,'données éco.'!$AM12,"")))))))</f>
        <v>0</v>
      </c>
      <c r="G16" s="909" t="str">
        <f>T('données éco.'!B42:D42)</f>
        <v>Combustibles, bois</v>
      </c>
      <c r="H16" s="909"/>
      <c r="I16" s="909"/>
      <c r="J16" s="185">
        <f>IF($D$4='données éco.'!$H$34,'données éco.'!$H42,IF($D$4='données éco.'!$M$34,'données éco.'!$M42,IF($D$4='données éco.'!$R$34,'données éco.'!$R42,IF($D$4='données éco.'!$W$34,'données éco.'!$W42,IF($D$4='données éco.'!$AB$34,'données éco.'!$AB42,IF($D$4='données éco.'!$AG$34,'données éco.'!$AG42,IF($D$4='données éco.'!$AL$34,'données éco.'!$AL42,"")))))))</f>
        <v>0</v>
      </c>
    </row>
    <row r="17" spans="2:10" ht="14.25">
      <c r="B17" s="917" t="str">
        <f>IF('données TK'!C32&lt;&gt;"",T('données TK'!C32),T('données TK'!B32))</f>
        <v>Produit 5</v>
      </c>
      <c r="C17" s="918"/>
      <c r="D17" s="919"/>
      <c r="E17" s="191">
        <f>IF($D$4='données éco.'!$H$6,'données éco.'!$I13,IF($D$4='données éco.'!$M$6,'données éco.'!$N13,IF($D$4='données éco.'!$R$6,'données éco.'!$S13,IF($D$4='données éco.'!$W$6,'données éco.'!$X13,IF($D$4='données éco.'!$AB$6,'données éco.'!$AC13,IF($D$4='données éco.'!$AG$6,'données éco.'!$AH13,IF($D$4='données éco.'!$AL$6,'données éco.'!$AM13,"")))))))</f>
        <v>0</v>
      </c>
      <c r="G17" s="909" t="str">
        <f>T('données éco.'!B43:D43)</f>
        <v>Emballage</v>
      </c>
      <c r="H17" s="909"/>
      <c r="I17" s="909"/>
      <c r="J17" s="185">
        <f>IF($D$4='données éco.'!$H$34,'données éco.'!$H43,IF($D$4='données éco.'!$M$34,'données éco.'!$M43,IF($D$4='données éco.'!$R$34,'données éco.'!$R43,IF($D$4='données éco.'!$W$34,'données éco.'!$W43,IF($D$4='données éco.'!$AB$34,'données éco.'!$AB43,IF($D$4='données éco.'!$AG$34,'données éco.'!$AG43,IF($D$4='données éco.'!$AL$34,'données éco.'!$AL43,"")))))))</f>
        <v>0</v>
      </c>
    </row>
    <row r="18" spans="2:10" ht="14.25">
      <c r="B18" s="917" t="str">
        <f>IF('données TK'!C33&lt;&gt;"",T('données TK'!C33),T('données TK'!B33))</f>
        <v>Produit 6</v>
      </c>
      <c r="C18" s="918"/>
      <c r="D18" s="919"/>
      <c r="E18" s="191">
        <f>IF($D$4='données éco.'!$H$6,'données éco.'!$I14,IF($D$4='données éco.'!$M$6,'données éco.'!$N14,IF($D$4='données éco.'!$R$6,'données éco.'!$S14,IF($D$4='données éco.'!$W$6,'données éco.'!$X14,IF($D$4='données éco.'!$AB$6,'données éco.'!$AC14,IF($D$4='données éco.'!$AG$6,'données éco.'!$AH14,IF($D$4='données éco.'!$AL$6,'données éco.'!$AM14,"")))))))</f>
        <v>0</v>
      </c>
      <c r="G18" s="909" t="str">
        <f>T('données éco.'!B44:D44)</f>
        <v>Engrais</v>
      </c>
      <c r="H18" s="909"/>
      <c r="I18" s="909"/>
      <c r="J18" s="185">
        <f>IF($D$4='données éco.'!$H$34,'données éco.'!$H44,IF($D$4='données éco.'!$M$34,'données éco.'!$M44,IF($D$4='données éco.'!$R$34,'données éco.'!$R44,IF($D$4='données éco.'!$W$34,'données éco.'!$W44,IF($D$4='données éco.'!$AB$34,'données éco.'!$AB44,IF($D$4='données éco.'!$AG$34,'données éco.'!$AG44,IF($D$4='données éco.'!$AL$34,'données éco.'!$AL44,"")))))))</f>
        <v>0</v>
      </c>
    </row>
    <row r="19" spans="2:10" ht="14.25">
      <c r="B19" s="917" t="str">
        <f>IF('données TK'!C34&lt;&gt;"",T('données TK'!C34),T('données TK'!B34))</f>
        <v>Produit 7</v>
      </c>
      <c r="C19" s="918"/>
      <c r="D19" s="919"/>
      <c r="E19" s="191">
        <f>IF($D$4='données éco.'!$H$6,'données éco.'!$I15,IF($D$4='données éco.'!$M$6,'données éco.'!$N15,IF($D$4='données éco.'!$R$6,'données éco.'!$S15,IF($D$4='données éco.'!$W$6,'données éco.'!$X15,IF($D$4='données éco.'!$AB$6,'données éco.'!$AC15,IF($D$4='données éco.'!$AG$6,'données éco.'!$AH15,IF($D$4='données éco.'!$AL$6,'données éco.'!$AM15,"")))))))</f>
        <v>0</v>
      </c>
      <c r="G19" s="909" t="str">
        <f>T('données éco.'!B45:D45)</f>
        <v>Entretien matériel ou batiment spécifique à un atelier</v>
      </c>
      <c r="H19" s="909"/>
      <c r="I19" s="909"/>
      <c r="J19" s="185">
        <f>IF($D$4='données éco.'!$H$34,'données éco.'!$H45,IF($D$4='données éco.'!$M$34,'données éco.'!$M45,IF($D$4='données éco.'!$R$34,'données éco.'!$R45,IF($D$4='données éco.'!$W$34,'données éco.'!$W45,IF($D$4='données éco.'!$AB$34,'données éco.'!$AB45,IF($D$4='données éco.'!$AG$34,'données éco.'!$AG45,IF($D$4='données éco.'!$AL$34,'données éco.'!$AL45,"")))))))</f>
        <v>0</v>
      </c>
    </row>
    <row r="20" spans="2:10" ht="14.25">
      <c r="B20" s="917" t="str">
        <f>IF('données TK'!C35&lt;&gt;"",T('données TK'!C35),T('données TK'!B35))</f>
        <v>Produit 8</v>
      </c>
      <c r="C20" s="918"/>
      <c r="D20" s="919"/>
      <c r="E20" s="191">
        <f>IF($D$4='données éco.'!$H$6,'données éco.'!$I16,IF($D$4='données éco.'!$M$6,'données éco.'!$N16,IF($D$4='données éco.'!$R$6,'données éco.'!$S16,IF($D$4='données éco.'!$W$6,'données éco.'!$X16,IF($D$4='données éco.'!$AB$6,'données éco.'!$AC16,IF($D$4='données éco.'!$AG$6,'données éco.'!$AH16,IF($D$4='données éco.'!$AL$6,'données éco.'!$AM16,"")))))))</f>
        <v>0</v>
      </c>
      <c r="G20" s="909" t="str">
        <f>T('données éco.'!B46:D46)</f>
        <v>Honoraire vétérinaire atelier 1</v>
      </c>
      <c r="H20" s="909"/>
      <c r="I20" s="909"/>
      <c r="J20" s="185">
        <f>IF($D$4='données éco.'!$H$34,'données éco.'!$H46,IF($D$4='données éco.'!$M$34,'données éco.'!$M46,IF($D$4='données éco.'!$R$34,'données éco.'!$R46,IF($D$4='données éco.'!$W$34,'données éco.'!$W46,IF($D$4='données éco.'!$AB$34,'données éco.'!$AB46,IF($D$4='données éco.'!$AG$34,'données éco.'!$AG46,IF($D$4='données éco.'!$AL$34,'données éco.'!$AL46,"")))))))</f>
        <v>0</v>
      </c>
    </row>
    <row r="21" spans="2:10" ht="14.25">
      <c r="B21" s="917" t="str">
        <f>IF('données TK'!C36&lt;&gt;"",T('données TK'!C36),T('données TK'!B36))</f>
        <v>Produit 9</v>
      </c>
      <c r="C21" s="918"/>
      <c r="D21" s="919"/>
      <c r="E21" s="191">
        <f>IF($D$4='données éco.'!$H$6,'données éco.'!$I17,IF($D$4='données éco.'!$M$6,'données éco.'!$N17,IF($D$4='données éco.'!$R$6,'données éco.'!$S17,IF($D$4='données éco.'!$W$6,'données éco.'!$X17,IF($D$4='données éco.'!$AB$6,'données éco.'!$AC17,IF($D$4='données éco.'!$AG$6,'données éco.'!$AH17,IF($D$4='données éco.'!$AL$6,'données éco.'!$AM17,"")))))))</f>
        <v>0</v>
      </c>
      <c r="G21" s="909" t="str">
        <f>T('données éco.'!B47:D47)</f>
        <v>Produits de défense de végétaux</v>
      </c>
      <c r="H21" s="909"/>
      <c r="I21" s="909"/>
      <c r="J21" s="185">
        <f>IF($D$4='données éco.'!$H$34,'données éco.'!$H47,IF($D$4='données éco.'!$M$34,'données éco.'!$M47,IF($D$4='données éco.'!$R$34,'données éco.'!$R47,IF($D$4='données éco.'!$W$34,'données éco.'!$W47,IF($D$4='données éco.'!$AB$34,'données éco.'!$AB47,IF($D$4='données éco.'!$AG$34,'données éco.'!$AG47,IF($D$4='données éco.'!$AL$34,'données éco.'!$AL47,"")))))))</f>
        <v>0</v>
      </c>
    </row>
    <row r="22" spans="2:10" ht="14.25">
      <c r="B22" s="917" t="str">
        <f>IF('données TK'!C37&lt;&gt;"",T('données TK'!C37),T('données TK'!B37))</f>
        <v>Produit 10</v>
      </c>
      <c r="C22" s="918"/>
      <c r="D22" s="919"/>
      <c r="E22" s="191">
        <f>IF($D$4='données éco.'!$H$6,'données éco.'!$I18,IF($D$4='données éco.'!$M$6,'données éco.'!$N18,IF($D$4='données éco.'!$R$6,'données éco.'!$S18,IF($D$4='données éco.'!$W$6,'données éco.'!$X18,IF($D$4='données éco.'!$AB$6,'données éco.'!$AC18,IF($D$4='données éco.'!$AG$6,'données éco.'!$AH18,IF($D$4='données éco.'!$AL$6,'données éco.'!$AM18,"")))))))</f>
        <v>0</v>
      </c>
      <c r="G22" s="909" t="str">
        <f>T('données éco.'!B48:D48)</f>
        <v>Produits de reproduction animale</v>
      </c>
      <c r="H22" s="909"/>
      <c r="I22" s="909"/>
      <c r="J22" s="185">
        <f>IF($D$4='données éco.'!$H$34,'données éco.'!$H48,IF($D$4='données éco.'!$M$34,'données éco.'!$M48,IF($D$4='données éco.'!$R$34,'données éco.'!$R48,IF($D$4='données éco.'!$W$34,'données éco.'!$W48,IF($D$4='données éco.'!$AB$34,'données éco.'!$AB48,IF($D$4='données éco.'!$AG$34,'données éco.'!$AG48,IF($D$4='données éco.'!$AL$34,'données éco.'!$AL48,"")))))))</f>
        <v>0</v>
      </c>
    </row>
    <row r="23" spans="2:10" ht="14.25">
      <c r="B23" s="917" t="str">
        <f>IF('données TK'!C38&lt;&gt;"",T('données TK'!C38),T('données TK'!B38))</f>
        <v>Produit 11</v>
      </c>
      <c r="C23" s="918"/>
      <c r="D23" s="919"/>
      <c r="E23" s="191">
        <f>IF($D$4='données éco.'!$H$6,'données éco.'!$I19,IF($D$4='données éco.'!$M$6,'données éco.'!$N19,IF($D$4='données éco.'!$R$6,'données éco.'!$S19,IF($D$4='données éco.'!$W$6,'données éco.'!$X19,IF($D$4='données éco.'!$AB$6,'données éco.'!$AC19,IF($D$4='données éco.'!$AG$6,'données éco.'!$AH19,IF($D$4='données éco.'!$AL$6,'données éco.'!$AM19,"")))))))</f>
        <v>0</v>
      </c>
      <c r="G23" s="909" t="str">
        <f>T('données éco.'!B49:D49)</f>
        <v>Produits d'entretien et hygiène</v>
      </c>
      <c r="H23" s="909"/>
      <c r="I23" s="909"/>
      <c r="J23" s="185">
        <f>IF($D$4='données éco.'!$H$34,'données éco.'!$H49,IF($D$4='données éco.'!$M$34,'données éco.'!$M49,IF($D$4='données éco.'!$R$34,'données éco.'!$R49,IF($D$4='données éco.'!$W$34,'données éco.'!$W49,IF($D$4='données éco.'!$AB$34,'données éco.'!$AB49,IF($D$4='données éco.'!$AG$34,'données éco.'!$AG49,IF($D$4='données éco.'!$AL$34,'données éco.'!$AL49,"")))))))</f>
        <v>0</v>
      </c>
    </row>
    <row r="24" spans="2:10" ht="14.25">
      <c r="B24" s="917" t="str">
        <f>IF('données TK'!C39&lt;&gt;"",T('données TK'!C39),T('données TK'!B39))</f>
        <v>Produit 12</v>
      </c>
      <c r="C24" s="918"/>
      <c r="D24" s="919"/>
      <c r="E24" s="191">
        <f>IF($D$4='données éco.'!$H$6,'données éco.'!$I20,IF($D$4='données éco.'!$M$6,'données éco.'!$N20,IF($D$4='données éco.'!$R$6,'données éco.'!$S20,IF($D$4='données éco.'!$W$6,'données éco.'!$X20,IF($D$4='données éco.'!$AB$6,'données éco.'!$AC20,IF($D$4='données éco.'!$AG$6,'données éco.'!$AH20,IF($D$4='données éco.'!$AL$6,'données éco.'!$AM20,"")))))))</f>
        <v>0</v>
      </c>
      <c r="G24" s="909" t="str">
        <f>T('données éco.'!B50:D50)</f>
        <v>Produits vétérinaires</v>
      </c>
      <c r="H24" s="909"/>
      <c r="I24" s="909"/>
      <c r="J24" s="185">
        <f>IF($D$4='données éco.'!$H$34,'données éco.'!$H50,IF($D$4='données éco.'!$M$34,'données éco.'!$M50,IF($D$4='données éco.'!$R$34,'données éco.'!$R50,IF($D$4='données éco.'!$W$34,'données éco.'!$W50,IF($D$4='données éco.'!$AB$34,'données éco.'!$AB50,IF($D$4='données éco.'!$AG$34,'données éco.'!$AG50,IF($D$4='données éco.'!$AL$34,'données éco.'!$AL50,"")))))))</f>
        <v>0</v>
      </c>
    </row>
    <row r="25" spans="2:10" ht="14.25">
      <c r="B25" s="917" t="str">
        <f>IF('données TK'!C40&lt;&gt;"",T('données TK'!C40),T('données TK'!B40))</f>
        <v>Produit 13</v>
      </c>
      <c r="C25" s="918"/>
      <c r="D25" s="919"/>
      <c r="E25" s="191">
        <f>IF($D$4='données éco.'!$H$6,'données éco.'!$I21,IF($D$4='données éco.'!$M$6,'données éco.'!$N21,IF($D$4='données éco.'!$R$6,'données éco.'!$S21,IF($D$4='données éco.'!$W$6,'données éco.'!$X21,IF($D$4='données éco.'!$AB$6,'données éco.'!$AC21,IF($D$4='données éco.'!$AG$6,'données éco.'!$AH21,IF($D$4='données éco.'!$AL$6,'données éco.'!$AM21,"")))))))</f>
        <v>0</v>
      </c>
      <c r="G25" s="909" t="str">
        <f>T('données éco.'!B51:D51)</f>
        <v>Salaire et charge occasionnelle</v>
      </c>
      <c r="H25" s="909"/>
      <c r="I25" s="909"/>
      <c r="J25" s="185">
        <f>IF($D$4='données éco.'!$H$34,'données éco.'!$H51,IF($D$4='données éco.'!$M$34,'données éco.'!$M51,IF($D$4='données éco.'!$R$34,'données éco.'!$R51,IF($D$4='données éco.'!$W$34,'données éco.'!$W51,IF($D$4='données éco.'!$AB$34,'données éco.'!$AB51,IF($D$4='données éco.'!$AG$34,'données éco.'!$AG51,IF($D$4='données éco.'!$AL$34,'données éco.'!$AL51,"")))))))</f>
        <v>0</v>
      </c>
    </row>
    <row r="26" spans="2:10" ht="14.25">
      <c r="B26" s="917" t="str">
        <f>IF('données TK'!C41&lt;&gt;"",T('données TK'!C41),T('données TK'!B41))</f>
        <v>Produit 14</v>
      </c>
      <c r="C26" s="918"/>
      <c r="D26" s="919"/>
      <c r="E26" s="191">
        <f>IF($D$4='données éco.'!$H$6,'données éco.'!$I22,IF($D$4='données éco.'!$M$6,'données éco.'!$N22,IF($D$4='données éco.'!$R$6,'données éco.'!$S22,IF($D$4='données éco.'!$W$6,'données éco.'!$X22,IF($D$4='données éco.'!$AB$6,'données éco.'!$AC22,IF($D$4='données éco.'!$AG$6,'données éco.'!$AH22,IF($D$4='données éco.'!$AL$6,'données éco.'!$AM22,"")))))))</f>
        <v>0</v>
      </c>
      <c r="G26" s="909" t="str">
        <f>T('données éco.'!B52:D52)</f>
        <v>Semences et plants</v>
      </c>
      <c r="H26" s="909"/>
      <c r="I26" s="909"/>
      <c r="J26" s="185">
        <f>IF($D$4='données éco.'!$H$34,'données éco.'!$H52,IF($D$4='données éco.'!$M$34,'données éco.'!$M52,IF($D$4='données éco.'!$R$34,'données éco.'!$R52,IF($D$4='données éco.'!$W$34,'données éco.'!$W52,IF($D$4='données éco.'!$AB$34,'données éco.'!$AB52,IF($D$4='données éco.'!$AG$34,'données éco.'!$AG52,IF($D$4='données éco.'!$AL$34,'données éco.'!$AL52,"")))))))</f>
        <v>0</v>
      </c>
    </row>
    <row r="27" spans="2:10" ht="14.25">
      <c r="B27" s="917" t="str">
        <f>IF('données TK'!C42&lt;&gt;"",T('données TK'!C42),T('données TK'!B42))</f>
        <v>Produit 15</v>
      </c>
      <c r="C27" s="918"/>
      <c r="D27" s="919"/>
      <c r="E27" s="191">
        <f>IF($D$4='données éco.'!$H$6,'données éco.'!$I23,IF($D$4='données éco.'!$M$6,'données éco.'!$N23,IF($D$4='données éco.'!$R$6,'données éco.'!$S23,IF($D$4='données éco.'!$W$6,'données éco.'!$X23,IF($D$4='données éco.'!$AB$6,'données éco.'!$AC23,IF($D$4='données éco.'!$AG$6,'données éco.'!$AH23,IF($D$4='données éco.'!$AL$6,'données éco.'!$AM23,"")))))))</f>
        <v>0</v>
      </c>
      <c r="G27" s="909" t="str">
        <f>T('données éco.'!B53:D53)</f>
        <v>Travaux par tiers pour animaux (les prestations de service , ex:tonte des brebis</v>
      </c>
      <c r="H27" s="909"/>
      <c r="I27" s="909"/>
      <c r="J27" s="185">
        <f>IF($D$4='données éco.'!$H$34,'données éco.'!$H53,IF($D$4='données éco.'!$M$34,'données éco.'!$M53,IF($D$4='données éco.'!$R$34,'données éco.'!$R53,IF($D$4='données éco.'!$W$34,'données éco.'!$W53,IF($D$4='données éco.'!$AB$34,'données éco.'!$AB53,IF($D$4='données éco.'!$AG$34,'données éco.'!$AG53,IF($D$4='données éco.'!$AL$34,'données éco.'!$AL53,"")))))))</f>
        <v>0</v>
      </c>
    </row>
    <row r="28" spans="2:10" ht="14.25">
      <c r="B28" s="917" t="str">
        <f>IF('données TK'!C43&lt;&gt;"",T('données TK'!C43),T('données TK'!B43))</f>
        <v>Produit 16</v>
      </c>
      <c r="C28" s="918"/>
      <c r="D28" s="919"/>
      <c r="E28" s="191">
        <f>IF($D$4='données éco.'!$H$6,'données éco.'!$I24,IF($D$4='données éco.'!$M$6,'données éco.'!$N24,IF($D$4='données éco.'!$R$6,'données éco.'!$S24,IF($D$4='données éco.'!$W$6,'données éco.'!$X24,IF($D$4='données éco.'!$AB$6,'données éco.'!$AC24,IF($D$4='données éco.'!$AG$6,'données éco.'!$AH24,IF($D$4='données éco.'!$AL$6,'données éco.'!$AM24,"")))))))</f>
        <v>0</v>
      </c>
      <c r="G28" s="909" t="str">
        <f>T('données éco.'!B54:D54)</f>
        <v>Travaux par tiers pour végétaux (CUMA…)</v>
      </c>
      <c r="H28" s="909"/>
      <c r="I28" s="909"/>
      <c r="J28" s="185">
        <f>IF($D$4='données éco.'!$H$34,'données éco.'!$H54,IF($D$4='données éco.'!$M$34,'données éco.'!$M54,IF($D$4='données éco.'!$R$34,'données éco.'!$R54,IF($D$4='données éco.'!$W$34,'données éco.'!$W54,IF($D$4='données éco.'!$AB$34,'données éco.'!$AB54,IF($D$4='données éco.'!$AG$34,'données éco.'!$AG54,IF($D$4='données éco.'!$AL$34,'données éco.'!$AL54,"")))))))</f>
        <v>0</v>
      </c>
    </row>
    <row r="29" spans="2:10" ht="14.25">
      <c r="B29" s="917" t="str">
        <f>IF('données TK'!C44&lt;&gt;"",T('données TK'!C44),T('données TK'!B44))</f>
        <v>Produit 17</v>
      </c>
      <c r="C29" s="918"/>
      <c r="D29" s="919"/>
      <c r="E29" s="191">
        <f>IF($D$4='données éco.'!$H$6,'données éco.'!$I25,IF($D$4='données éco.'!$M$6,'données éco.'!$N25,IF($D$4='données éco.'!$R$6,'données éco.'!$S25,IF($D$4='données éco.'!$W$6,'données éco.'!$X25,IF($D$4='données éco.'!$AB$6,'données éco.'!$AC25,IF($D$4='données éco.'!$AG$6,'données éco.'!$AH25,IF($D$4='données éco.'!$AL$6,'données éco.'!$AM25,"")))))))</f>
        <v>0</v>
      </c>
      <c r="G29" s="909" t="str">
        <f>T('données éco.'!B55:D55)</f>
        <v/>
      </c>
      <c r="H29" s="909"/>
      <c r="I29" s="909"/>
      <c r="J29" s="185">
        <f>IF($D$4='données éco.'!$H$34,'données éco.'!$H55,IF($D$4='données éco.'!$M$34,'données éco.'!$M55,IF($D$4='données éco.'!$R$34,'données éco.'!$R55,IF($D$4='données éco.'!$W$34,'données éco.'!$W55,IF($D$4='données éco.'!$AB$34,'données éco.'!$AB55,IF($D$4='données éco.'!$AG$34,'données éco.'!$AG55,IF($D$4='données éco.'!$AL$34,'données éco.'!$AL55,"")))))))</f>
        <v>0</v>
      </c>
    </row>
    <row r="30" spans="2:10" ht="14.25">
      <c r="B30" s="917" t="str">
        <f>IF('données TK'!C45&lt;&gt;"",T('données TK'!C45),T('données TK'!B45))</f>
        <v>Produit 18</v>
      </c>
      <c r="C30" s="918"/>
      <c r="D30" s="919"/>
      <c r="E30" s="191">
        <f>IF($D$4='données éco.'!$H$6,'données éco.'!$I26,IF($D$4='données éco.'!$M$6,'données éco.'!$N26,IF($D$4='données éco.'!$R$6,'données éco.'!$S26,IF($D$4='données éco.'!$W$6,'données éco.'!$X26,IF($D$4='données éco.'!$AB$6,'données éco.'!$AC26,IF($D$4='données éco.'!$AG$6,'données éco.'!$AH26,IF($D$4='données éco.'!$AL$6,'données éco.'!$AM26,"")))))))</f>
        <v>0</v>
      </c>
      <c r="G30" s="909" t="str">
        <f>T('données éco.'!B56:D56)</f>
        <v/>
      </c>
      <c r="H30" s="909"/>
      <c r="I30" s="909"/>
      <c r="J30" s="185">
        <f>IF($D$4='données éco.'!$H$34,'données éco.'!$H56,IF($D$4='données éco.'!$M$34,'données éco.'!$M56,IF($D$4='données éco.'!$R$34,'données éco.'!$R56,IF($D$4='données éco.'!$W$34,'données éco.'!$W56,IF($D$4='données éco.'!$AB$34,'données éco.'!$AB56,IF($D$4='données éco.'!$AG$34,'données éco.'!$AG56,IF($D$4='données éco.'!$AL$34,'données éco.'!$AL56,"")))))))</f>
        <v>0</v>
      </c>
    </row>
    <row r="31" spans="2:10" ht="14.25">
      <c r="B31" s="917" t="str">
        <f>IF('données TK'!C46&lt;&gt;"",T('données TK'!C46),T('données TK'!B46))</f>
        <v>Produit 19</v>
      </c>
      <c r="C31" s="918"/>
      <c r="D31" s="919"/>
      <c r="E31" s="191">
        <f>IF($D$4='données éco.'!$H$6,'données éco.'!$I27,IF($D$4='données éco.'!$M$6,'données éco.'!$N27,IF($D$4='données éco.'!$R$6,'données éco.'!$S27,IF($D$4='données éco.'!$W$6,'données éco.'!$X27,IF($D$4='données éco.'!$AB$6,'données éco.'!$AC27,IF($D$4='données éco.'!$AG$6,'données éco.'!$AH27,IF($D$4='données éco.'!$AL$6,'données éco.'!$AM27,"")))))))</f>
        <v>0</v>
      </c>
      <c r="G31" s="909" t="str">
        <f>T('données éco.'!B57:D57)</f>
        <v/>
      </c>
      <c r="H31" s="909"/>
      <c r="I31" s="909"/>
      <c r="J31" s="185">
        <f>IF($D$4='données éco.'!$H$34,'données éco.'!$H57,IF($D$4='données éco.'!$M$34,'données éco.'!$M57,IF($D$4='données éco.'!$R$34,'données éco.'!$R57,IF($D$4='données éco.'!$W$34,'données éco.'!$W57,IF($D$4='données éco.'!$AB$34,'données éco.'!$AB57,IF($D$4='données éco.'!$AG$34,'données éco.'!$AG57,IF($D$4='données éco.'!$AL$34,'données éco.'!$AL57,"")))))))</f>
        <v>0</v>
      </c>
    </row>
    <row r="32" spans="2:10" ht="14.25">
      <c r="B32" s="917" t="str">
        <f>IF('données TK'!C47&lt;&gt;"",T('données TK'!C47),T('données TK'!B47))</f>
        <v>Produit 20</v>
      </c>
      <c r="C32" s="918"/>
      <c r="D32" s="919"/>
      <c r="E32" s="191">
        <f>IF($D$4='données éco.'!$H$6,'données éco.'!$I28,IF($D$4='données éco.'!$M$6,'données éco.'!$N28,IF($D$4='données éco.'!$R$6,'données éco.'!$S28,IF($D$4='données éco.'!$W$6,'données éco.'!$X28,IF($D$4='données éco.'!$AB$6,'données éco.'!$AC28,IF($D$4='données éco.'!$AG$6,'données éco.'!$AH28,IF($D$4='données éco.'!$AL$6,'données éco.'!$AM28,"")))))))</f>
        <v>0</v>
      </c>
      <c r="G32" s="909" t="str">
        <f>T('données éco.'!B58:D58)</f>
        <v/>
      </c>
      <c r="H32" s="909"/>
      <c r="I32" s="909"/>
      <c r="J32" s="185">
        <f>IF($D$4='données éco.'!$H$34,'données éco.'!$H58,IF($D$4='données éco.'!$M$34,'données éco.'!$M58,IF($D$4='données éco.'!$R$34,'données éco.'!$R58,IF($D$4='données éco.'!$W$34,'données éco.'!$W58,IF($D$4='données éco.'!$AB$34,'données éco.'!$AB58,IF($D$4='données éco.'!$AG$34,'données éco.'!$AG58,IF($D$4='données éco.'!$AL$34,'données éco.'!$AL58,"")))))))</f>
        <v>0</v>
      </c>
    </row>
    <row r="33" spans="2:10" ht="14.25">
      <c r="B33" s="910"/>
      <c r="C33" s="911"/>
      <c r="D33" s="912"/>
      <c r="E33" s="334"/>
      <c r="G33" s="909" t="str">
        <f>T('données éco.'!B59:D59)</f>
        <v/>
      </c>
      <c r="H33" s="909"/>
      <c r="I33" s="909"/>
      <c r="J33" s="185">
        <f>IF($D$4='données éco.'!$H$34,'données éco.'!$H59,IF($D$4='données éco.'!$M$34,'données éco.'!$M59,IF($D$4='données éco.'!$R$34,'données éco.'!$R59,IF($D$4='données éco.'!$W$34,'données éco.'!$W59,IF($D$4='données éco.'!$AB$34,'données éco.'!$AB59,IF($D$4='données éco.'!$AG$34,'données éco.'!$AG59,IF($D$4='données éco.'!$AL$34,'données éco.'!$AL59,"")))))))</f>
        <v>0</v>
      </c>
    </row>
    <row r="34" spans="2:10" ht="14.25">
      <c r="B34" s="910"/>
      <c r="C34" s="911"/>
      <c r="D34" s="912"/>
      <c r="E34" s="334"/>
      <c r="G34" s="909" t="str">
        <f>T('données éco.'!B60:D60)</f>
        <v/>
      </c>
      <c r="H34" s="909"/>
      <c r="I34" s="909"/>
      <c r="J34" s="185">
        <f>IF($D$4='données éco.'!$H$34,'données éco.'!$H60,IF($D$4='données éco.'!$M$34,'données éco.'!$M60,IF($D$4='données éco.'!$R$34,'données éco.'!$R60,IF($D$4='données éco.'!$W$34,'données éco.'!$W60,IF($D$4='données éco.'!$AB$34,'données éco.'!$AB60,IF($D$4='données éco.'!$AG$34,'données éco.'!$AG60,IF($D$4='données éco.'!$AL$34,'données éco.'!$AL60,"")))))))</f>
        <v>0</v>
      </c>
    </row>
    <row r="35" spans="2:10" ht="15.75" thickBot="1">
      <c r="B35" s="913" t="s">
        <v>207</v>
      </c>
      <c r="C35" s="913"/>
      <c r="D35" s="913"/>
      <c r="E35" s="21">
        <f>SUM(E13:E34)</f>
        <v>88750</v>
      </c>
      <c r="G35" s="909" t="str">
        <f>T('données éco.'!B61:D61)</f>
        <v/>
      </c>
      <c r="H35" s="909"/>
      <c r="I35" s="909"/>
      <c r="J35" s="185">
        <f>IF($D$4='données éco.'!$H$34,'données éco.'!$H61,IF($D$4='données éco.'!$M$34,'données éco.'!$M61,IF($D$4='données éco.'!$R$34,'données éco.'!$R61,IF($D$4='données éco.'!$W$34,'données éco.'!$W61,IF($D$4='données éco.'!$AB$34,'données éco.'!$AB61,IF($D$4='données éco.'!$AG$34,'données éco.'!$AG61,IF($D$4='données éco.'!$AL$34,'données éco.'!$AL61,"")))))))</f>
        <v>0</v>
      </c>
    </row>
    <row r="36" spans="2:10" ht="14.25">
      <c r="B36" s="1"/>
      <c r="C36" s="1"/>
      <c r="D36" s="1"/>
      <c r="E36" s="1"/>
      <c r="G36" s="909" t="str">
        <f>T('données éco.'!B62:D62)</f>
        <v/>
      </c>
      <c r="H36" s="909"/>
      <c r="I36" s="909"/>
      <c r="J36" s="185">
        <f>IF($D$4='données éco.'!$H$34,'données éco.'!$H62,IF($D$4='données éco.'!$M$34,'données éco.'!$M62,IF($D$4='données éco.'!$R$34,'données éco.'!$R62,IF($D$4='données éco.'!$W$34,'données éco.'!$W62,IF($D$4='données éco.'!$AB$34,'données éco.'!$AB62,IF($D$4='données éco.'!$AG$34,'données éco.'!$AG62,IF($D$4='données éco.'!$AL$34,'données éco.'!$AL62,"")))))))</f>
        <v>0</v>
      </c>
    </row>
    <row r="37" spans="2:10" ht="14.25">
      <c r="B37" s="1"/>
      <c r="C37" s="1"/>
      <c r="D37" s="1"/>
      <c r="E37" s="1"/>
      <c r="G37" s="909" t="str">
        <f>T('données éco.'!B63:D63)</f>
        <v/>
      </c>
      <c r="H37" s="909"/>
      <c r="I37" s="909"/>
      <c r="J37" s="185">
        <f>IF($D$4='données éco.'!$H$34,'données éco.'!$H63,IF($D$4='données éco.'!$M$34,'données éco.'!$M63,IF($D$4='données éco.'!$R$34,'données éco.'!$R63,IF($D$4='données éco.'!$W$34,'données éco.'!$W63,IF($D$4='données éco.'!$AB$34,'données éco.'!$AB63,IF($D$4='données éco.'!$AG$34,'données éco.'!$AG63,IF($D$4='données éco.'!$AL$34,'données éco.'!$AL63,"")))))))</f>
        <v>0</v>
      </c>
    </row>
    <row r="38" spans="2:10" ht="15" thickBot="1">
      <c r="B38" s="1"/>
      <c r="C38" s="1"/>
      <c r="D38" s="1"/>
      <c r="E38" s="1"/>
      <c r="G38" s="909" t="str">
        <f>T('données éco.'!B64:D64)</f>
        <v/>
      </c>
      <c r="H38" s="909"/>
      <c r="I38" s="909"/>
      <c r="J38" s="185">
        <f>IF($D$4='données éco.'!$H$34,'données éco.'!$H64,IF($D$4='données éco.'!$M$34,'données éco.'!$M64,IF($D$4='données éco.'!$R$34,'données éco.'!$R64,IF($D$4='données éco.'!$W$34,'données éco.'!$W64,IF($D$4='données éco.'!$AB$34,'données éco.'!$AB64,IF($D$4='données éco.'!$AG$34,'données éco.'!$AG64,IF($D$4='données éco.'!$AL$34,'données éco.'!$AL64,"")))))))</f>
        <v>0</v>
      </c>
    </row>
    <row r="39" spans="2:10" ht="15.75" thickBot="1">
      <c r="B39" s="19" t="s">
        <v>208</v>
      </c>
      <c r="C39" s="1"/>
      <c r="D39" s="1"/>
      <c r="E39" s="1"/>
      <c r="G39" s="909" t="str">
        <f>T('données éco.'!B65:D65)</f>
        <v/>
      </c>
      <c r="H39" s="909"/>
      <c r="I39" s="909"/>
      <c r="J39" s="185">
        <f>IF($D$4='données éco.'!$H$34,'données éco.'!$H65,IF($D$4='données éco.'!$M$34,'données éco.'!$M65,IF($D$4='données éco.'!$R$34,'données éco.'!$R65,IF($D$4='données éco.'!$W$34,'données éco.'!$W65,IF($D$4='données éco.'!$AB$34,'données éco.'!$AB65,IF($D$4='données éco.'!$AG$34,'données éco.'!$AG65,IF($D$4='données éco.'!$AL$34,'données éco.'!$AL65,"")))))))</f>
        <v>0</v>
      </c>
    </row>
    <row r="40" spans="2:10" ht="14.25">
      <c r="B40" s="921" t="s">
        <v>209</v>
      </c>
      <c r="C40" s="921"/>
      <c r="D40" s="921"/>
      <c r="E40" s="20" t="s">
        <v>205</v>
      </c>
      <c r="G40" s="909" t="str">
        <f>T('données éco.'!B66:D66)</f>
        <v/>
      </c>
      <c r="H40" s="909"/>
      <c r="I40" s="909"/>
      <c r="J40" s="185">
        <f>IF($D$4='données éco.'!$H$34,'données éco.'!$H66,IF($D$4='données éco.'!$M$34,'données éco.'!$M66,IF($D$4='données éco.'!$R$34,'données éco.'!$R66,IF($D$4='données éco.'!$W$34,'données éco.'!$W66,IF($D$4='données éco.'!$AB$34,'données éco.'!$AB66,IF($D$4='données éco.'!$AG$34,'données éco.'!$AG66,IF($D$4='données éco.'!$AL$34,'données éco.'!$AL66,"")))))))</f>
        <v>0</v>
      </c>
    </row>
    <row r="41" spans="2:10" ht="15.75" thickBot="1">
      <c r="B41" s="920"/>
      <c r="C41" s="920"/>
      <c r="D41" s="920"/>
      <c r="E41" s="335"/>
      <c r="G41" s="913" t="s">
        <v>207</v>
      </c>
      <c r="H41" s="913"/>
      <c r="I41" s="913"/>
      <c r="J41" s="190">
        <f>SUM(J13:J40)</f>
        <v>0</v>
      </c>
    </row>
    <row r="42" spans="2:10" ht="14.25">
      <c r="B42" s="336"/>
      <c r="C42" s="337"/>
      <c r="D42" s="338"/>
      <c r="E42" s="339"/>
      <c r="G42" s="1"/>
      <c r="H42" s="1"/>
      <c r="I42" s="1"/>
      <c r="J42" s="1"/>
    </row>
    <row r="43" spans="2:10" ht="15.75" thickBot="1">
      <c r="B43" s="913" t="s">
        <v>207</v>
      </c>
      <c r="C43" s="913"/>
      <c r="D43" s="913"/>
      <c r="E43" s="455">
        <f>E41+E42</f>
        <v>0</v>
      </c>
      <c r="G43" s="1"/>
      <c r="H43" s="1"/>
      <c r="I43" s="1"/>
      <c r="J43" s="1"/>
    </row>
    <row r="44" spans="2:10" ht="14.25">
      <c r="B44" s="1"/>
      <c r="C44" s="1"/>
      <c r="D44" s="1"/>
      <c r="E44" s="1"/>
      <c r="G44" s="1"/>
      <c r="H44" s="1"/>
      <c r="I44" s="1"/>
      <c r="J44" s="1"/>
    </row>
    <row r="45" spans="2:10" ht="15" thickBot="1">
      <c r="B45" s="1"/>
      <c r="C45" s="1"/>
      <c r="D45" s="1"/>
      <c r="E45" s="1"/>
      <c r="G45" s="1"/>
      <c r="H45" s="1"/>
      <c r="I45" s="1"/>
      <c r="J45" s="1"/>
    </row>
    <row r="46" spans="2:10" ht="15.75" thickBot="1">
      <c r="B46" s="22" t="s">
        <v>210</v>
      </c>
      <c r="C46" s="1"/>
      <c r="D46" s="1"/>
      <c r="E46" s="1"/>
    </row>
    <row r="47" spans="2:10" ht="15.75" thickBot="1">
      <c r="B47" s="921" t="s">
        <v>211</v>
      </c>
      <c r="C47" s="921"/>
      <c r="D47" s="921"/>
      <c r="E47" s="20" t="s">
        <v>205</v>
      </c>
      <c r="G47" s="22" t="s">
        <v>212</v>
      </c>
      <c r="H47" s="1"/>
      <c r="I47" s="1"/>
      <c r="J47" s="1"/>
    </row>
    <row r="48" spans="2:10" ht="14.25">
      <c r="B48" s="917" t="str">
        <f>IF('données TK'!C48&lt;&gt;"",T('données TK'!C48),T('données TK'!B48))</f>
        <v xml:space="preserve">Produit 21 - Autoconsommation </v>
      </c>
      <c r="C48" s="918"/>
      <c r="D48" s="919"/>
      <c r="E48" s="191">
        <f>IF($D$4='données éco.'!$H$6,'données éco.'!$I29,IF($D$4='données éco.'!$M$6,'données éco.'!$N29,IF($D$4='données éco.'!$R$6,'données éco.'!$S29,IF($D$4='données éco.'!$W$6,'données éco.'!$X29,IF($D$4='données éco.'!$AB$6,'données éco.'!$AC29,IF($D$4='données éco.'!$AG$6,'données éco.'!$AH29,IF($D$4='données éco.'!$AL$6,'données éco.'!$AM29,"")))))))</f>
        <v>0</v>
      </c>
      <c r="G48" s="23" t="s">
        <v>213</v>
      </c>
      <c r="H48" s="24"/>
      <c r="I48" s="25"/>
      <c r="J48" s="20" t="s">
        <v>205</v>
      </c>
    </row>
    <row r="49" spans="2:10" ht="15.75" thickBot="1">
      <c r="B49" s="913" t="s">
        <v>207</v>
      </c>
      <c r="C49" s="913"/>
      <c r="D49" s="913"/>
      <c r="E49" s="454">
        <f>E48</f>
        <v>0</v>
      </c>
      <c r="G49" s="916" t="str">
        <f>T('données éco.'!B37:D37)</f>
        <v xml:space="preserve">Cessions internes </v>
      </c>
      <c r="H49" s="916"/>
      <c r="I49" s="916"/>
      <c r="J49" s="185">
        <f>IF($D$4='données éco.'!$H$34,'données éco.'!$H37,IF($D$4='données éco.'!$M$34,'données éco.'!$M37,IF($D$4='données éco.'!$R$34,'données éco.'!$R37,IF($D$4='données éco.'!$W$34,'données éco.'!$W37,IF($D$4='données éco.'!$AB$34,'données éco.'!$AB37,IF($D$4='données éco.'!$AG$34,'données éco.'!$AG37,IF($D$4='données éco.'!$AL$34,'données éco.'!$AL37,"")))))))</f>
        <v>0</v>
      </c>
    </row>
    <row r="50" spans="2:10" ht="15" thickBot="1">
      <c r="B50" s="1"/>
      <c r="C50" s="1"/>
      <c r="D50" s="1"/>
      <c r="E50" s="1"/>
      <c r="G50" s="916" t="str">
        <f>T('données éco.'!B38:D38)</f>
        <v xml:space="preserve">Cessions internes </v>
      </c>
      <c r="H50" s="916"/>
      <c r="I50" s="916"/>
      <c r="J50" s="185">
        <f>IF($D$4='données éco.'!$H$34,'données éco.'!$H38,IF($D$4='données éco.'!$M$34,'données éco.'!$M38,IF($D$4='données éco.'!$R$34,'données éco.'!$R38,IF($D$4='données éco.'!$W$34,'données éco.'!$W38,IF($D$4='données éco.'!$AB$34,'données éco.'!$AB38,IF($D$4='données éco.'!$AG$34,'données éco.'!$AG38,IF($D$4='données éco.'!$AL$34,'données éco.'!$AL38,"")))))))</f>
        <v>0</v>
      </c>
    </row>
    <row r="51" spans="2:10" ht="15.75" thickBot="1">
      <c r="B51" s="1"/>
      <c r="C51" s="1"/>
      <c r="D51" s="1"/>
      <c r="E51" s="1"/>
      <c r="G51" s="913" t="s">
        <v>207</v>
      </c>
      <c r="H51" s="913"/>
      <c r="I51" s="913"/>
      <c r="J51" s="453">
        <f>SUM(J49:J50)</f>
        <v>0</v>
      </c>
    </row>
    <row r="52" spans="2:10" ht="15" thickBot="1">
      <c r="B52" s="1"/>
      <c r="C52" s="1"/>
      <c r="D52" s="1"/>
      <c r="E52" s="1"/>
    </row>
    <row r="53" spans="2:10" ht="15.75" thickBot="1">
      <c r="B53" s="22" t="s">
        <v>212</v>
      </c>
      <c r="C53" s="1"/>
      <c r="D53" s="1"/>
      <c r="E53" s="1"/>
    </row>
    <row r="54" spans="2:10" ht="14.25">
      <c r="B54" s="921" t="s">
        <v>213</v>
      </c>
      <c r="C54" s="921"/>
      <c r="D54" s="921"/>
      <c r="E54" s="20" t="s">
        <v>205</v>
      </c>
    </row>
    <row r="55" spans="2:10" ht="14.25">
      <c r="B55" s="917" t="str">
        <f>IF('données TK'!C49&lt;&gt;"",T('données TK'!C49),T('données TK'!B49))</f>
        <v xml:space="preserve">Produit 22 - cession interne (ex: céréale transfo pain) </v>
      </c>
      <c r="C55" s="918"/>
      <c r="D55" s="919"/>
      <c r="E55" s="191">
        <f>IF($D$4='données éco.'!$H$6,'données éco.'!$I30,IF($D$4='données éco.'!$M$6,'données éco.'!$N30,IF($D$4='données éco.'!$R$6,'données éco.'!$S30,IF($D$4='données éco.'!$W$6,'données éco.'!$X30,IF($D$4='données éco.'!$AB$6,'données éco.'!$AC30,IF($D$4='données éco.'!$AG$6,'données éco.'!$AH30,IF($D$4='données éco.'!$AL$6,'données éco.'!$AM30,"")))))))</f>
        <v>0</v>
      </c>
    </row>
    <row r="56" spans="2:10" ht="15.75" thickBot="1">
      <c r="B56" s="913" t="s">
        <v>207</v>
      </c>
      <c r="C56" s="913"/>
      <c r="D56" s="913"/>
      <c r="E56" s="454">
        <f>E55</f>
        <v>0</v>
      </c>
    </row>
    <row r="57" spans="2:10" ht="14.25">
      <c r="B57" s="1"/>
      <c r="C57" s="1"/>
      <c r="D57" s="1"/>
      <c r="E57" s="1"/>
    </row>
    <row r="58" spans="2:10" ht="15" thickBot="1">
      <c r="B58" s="1"/>
      <c r="C58" s="1"/>
      <c r="D58" s="1"/>
      <c r="E58" s="1"/>
    </row>
    <row r="59" spans="2:10" s="26" customFormat="1" ht="36.75" customHeight="1" thickBot="1">
      <c r="B59" s="915" t="s">
        <v>214</v>
      </c>
      <c r="C59" s="915"/>
      <c r="D59" s="915"/>
      <c r="E59" s="2">
        <f>SUM(E55+E48+E43+E35)</f>
        <v>88750</v>
      </c>
      <c r="G59" s="915" t="s">
        <v>216</v>
      </c>
      <c r="H59" s="915"/>
      <c r="I59" s="915"/>
      <c r="J59" s="452">
        <f>(J41+J51)</f>
        <v>0</v>
      </c>
    </row>
    <row r="60" spans="2:10" ht="14.25">
      <c r="B60" s="1"/>
      <c r="C60" s="1"/>
      <c r="D60" s="1"/>
      <c r="E60" s="1"/>
    </row>
    <row r="61" spans="2:10" ht="13.5" thickBot="1"/>
    <row r="62" spans="2:10" ht="49.15" customHeight="1" thickBot="1">
      <c r="B62" s="914" t="s">
        <v>370</v>
      </c>
      <c r="C62" s="914"/>
      <c r="D62" s="914"/>
      <c r="E62" s="2">
        <f>E59-J59</f>
        <v>88750</v>
      </c>
    </row>
  </sheetData>
  <sheetProtection algorithmName="SHA-512" hashValue="9hvq6AAWpS0mwcWPdAviXYPkELCRqUDLdMnHZNo5UM+0ujcWWHTF29kiLgWpRlfEjljoP/eY622XwHV66a3++w==" saltValue="fJMpCnVu0X0itQBNGME/eg==" spinCount="100000" sheet="1" selectLockedCells="1"/>
  <mergeCells count="72">
    <mergeCell ref="B13:D13"/>
    <mergeCell ref="B14:D14"/>
    <mergeCell ref="B15:D15"/>
    <mergeCell ref="G13:I13"/>
    <mergeCell ref="B2:J2"/>
    <mergeCell ref="B7:E7"/>
    <mergeCell ref="G7:J7"/>
    <mergeCell ref="B12:D12"/>
    <mergeCell ref="G12:I12"/>
    <mergeCell ref="B16:D16"/>
    <mergeCell ref="G14:I14"/>
    <mergeCell ref="B17:D17"/>
    <mergeCell ref="G15:I15"/>
    <mergeCell ref="B18:D18"/>
    <mergeCell ref="G16:I16"/>
    <mergeCell ref="B19:D19"/>
    <mergeCell ref="G17:I17"/>
    <mergeCell ref="G18:I18"/>
    <mergeCell ref="G19:I19"/>
    <mergeCell ref="G32:I32"/>
    <mergeCell ref="B32:D32"/>
    <mergeCell ref="B20:D20"/>
    <mergeCell ref="B21:D21"/>
    <mergeCell ref="B22:D22"/>
    <mergeCell ref="B23:D23"/>
    <mergeCell ref="G20:I20"/>
    <mergeCell ref="G21:I21"/>
    <mergeCell ref="G22:I22"/>
    <mergeCell ref="G23:I23"/>
    <mergeCell ref="G24:I24"/>
    <mergeCell ref="B24:D24"/>
    <mergeCell ref="B59:D59"/>
    <mergeCell ref="G49:I49"/>
    <mergeCell ref="G40:I40"/>
    <mergeCell ref="B43:D43"/>
    <mergeCell ref="G36:I36"/>
    <mergeCell ref="G37:I37"/>
    <mergeCell ref="G38:I38"/>
    <mergeCell ref="B40:D40"/>
    <mergeCell ref="G39:I39"/>
    <mergeCell ref="G41:I41"/>
    <mergeCell ref="B56:D56"/>
    <mergeCell ref="B54:D54"/>
    <mergeCell ref="B49:D49"/>
    <mergeCell ref="B47:D47"/>
    <mergeCell ref="B62:D62"/>
    <mergeCell ref="G59:I59"/>
    <mergeCell ref="G50:I50"/>
    <mergeCell ref="G51:I51"/>
    <mergeCell ref="B25:D25"/>
    <mergeCell ref="B26:D26"/>
    <mergeCell ref="B27:D27"/>
    <mergeCell ref="B28:D28"/>
    <mergeCell ref="B55:D55"/>
    <mergeCell ref="B48:D48"/>
    <mergeCell ref="B41:D41"/>
    <mergeCell ref="B29:D29"/>
    <mergeCell ref="B30:D30"/>
    <mergeCell ref="B31:D31"/>
    <mergeCell ref="G25:I25"/>
    <mergeCell ref="G26:I26"/>
    <mergeCell ref="G27:I27"/>
    <mergeCell ref="G28:I28"/>
    <mergeCell ref="G29:I29"/>
    <mergeCell ref="G30:I30"/>
    <mergeCell ref="G31:I31"/>
    <mergeCell ref="G33:I33"/>
    <mergeCell ref="G34:I34"/>
    <mergeCell ref="G35:I35"/>
    <mergeCell ref="B33:D33"/>
    <mergeCell ref="B34:D34"/>
    <mergeCell ref="B35:D35"/>
  </mergeCell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B1:J66"/>
  <sheetViews>
    <sheetView showGridLines="0" zoomScale="80" zoomScaleNormal="80" workbookViewId="0">
      <selection activeCell="B22" sqref="B22:D22"/>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2851562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f>IF('données TK'!L4="","",'données TK'!L4)</f>
        <v>2032</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Ol1yhuVc+a2xdPl7lrwIga+ak7RazWU3ks2DLHjQUGv3SBe5Yrzg0PcAwYVgKiKPtGWY2azqyYf+xGCOocR7+A==" saltValue="5RJBdyo9gJG4bFJv42f1Ew==" spinCount="100000" sheet="1" objects="1" scenarios="1" selectLockedCells="1"/>
  <mergeCells count="73">
    <mergeCell ref="B13:D13"/>
    <mergeCell ref="G13:I13"/>
    <mergeCell ref="B2:J2"/>
    <mergeCell ref="B7:E7"/>
    <mergeCell ref="G7:J7"/>
    <mergeCell ref="B12:D12"/>
    <mergeCell ref="G12:I12"/>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G30:I30"/>
    <mergeCell ref="B23:D23"/>
    <mergeCell ref="G23:I23"/>
    <mergeCell ref="B24:D24"/>
    <mergeCell ref="G24:I24"/>
    <mergeCell ref="B30:D30"/>
    <mergeCell ref="G25:I25"/>
    <mergeCell ref="B25:D25"/>
    <mergeCell ref="G26:I26"/>
    <mergeCell ref="G27:I27"/>
    <mergeCell ref="G28:I28"/>
    <mergeCell ref="G29:I29"/>
    <mergeCell ref="B26:D26"/>
    <mergeCell ref="B27:D27"/>
    <mergeCell ref="B28:D28"/>
    <mergeCell ref="B29:D29"/>
    <mergeCell ref="G41:I41"/>
    <mergeCell ref="B38:D38"/>
    <mergeCell ref="G42:I42"/>
    <mergeCell ref="G43:I43"/>
    <mergeCell ref="G31:I31"/>
    <mergeCell ref="G32:I32"/>
    <mergeCell ref="G33:I33"/>
    <mergeCell ref="G34:I34"/>
    <mergeCell ref="G35:I35"/>
    <mergeCell ref="G36:I36"/>
    <mergeCell ref="G37:I37"/>
    <mergeCell ref="G38:I38"/>
    <mergeCell ref="G39:I39"/>
    <mergeCell ref="G40:I40"/>
    <mergeCell ref="B31:D31"/>
    <mergeCell ref="B35:D35"/>
    <mergeCell ref="B61:D61"/>
    <mergeCell ref="G59:I59"/>
    <mergeCell ref="H4:J4"/>
    <mergeCell ref="G48:I48"/>
    <mergeCell ref="G49:I49"/>
    <mergeCell ref="B47:D47"/>
    <mergeCell ref="B48:D48"/>
    <mergeCell ref="B59:D59"/>
    <mergeCell ref="G55:I55"/>
    <mergeCell ref="G44:I44"/>
    <mergeCell ref="G45:I45"/>
    <mergeCell ref="B42:D42"/>
    <mergeCell ref="G46:I46"/>
    <mergeCell ref="B43:D43"/>
    <mergeCell ref="G47:I47"/>
    <mergeCell ref="B36:D36"/>
  </mergeCells>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8967-245B-4F99-ABBB-2FCC5E77B7AA}">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14062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f>IF('données TK'!L4="","",'données TK'!L4)</f>
        <v>2032</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lXB1a50Vm/yMBKuknsRglwCFLKkigXjomwDUBW+Wm8+MYhbHzyvZPL4cIY4hEej6TdhwUISqPd1Glpwcc3CzhQ==" saltValue="KwNvrLd6pskjzHZjaqpgow=="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G55:I55"/>
    <mergeCell ref="B59:D59"/>
    <mergeCell ref="G59:I59"/>
    <mergeCell ref="B61:D61"/>
  </mergeCells>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08F7-521D-4C00-961F-24CEBEAD5319}">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5.7109375"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f>IF('données TK'!L4="","",'données TK'!L4)</f>
        <v>2032</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3.5" thickBot="1"/>
    <row r="53" spans="2:10" ht="15.75" thickBot="1">
      <c r="G53" s="22" t="s">
        <v>212</v>
      </c>
      <c r="H53" s="1"/>
      <c r="I53" s="1"/>
      <c r="J53" s="1"/>
    </row>
    <row r="54" spans="2:10" ht="14.25">
      <c r="G54" s="23" t="s">
        <v>213</v>
      </c>
      <c r="H54" s="24"/>
      <c r="I54" s="25"/>
      <c r="J54" s="20" t="s">
        <v>205</v>
      </c>
    </row>
    <row r="55" spans="2:10" ht="15" thickBot="1">
      <c r="G55" s="938"/>
      <c r="H55" s="939"/>
      <c r="I55" s="94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9XsoHm7Sb7dYR3Kmoku6p+Vxd88YgLaPDfJzcBu8OeRRHeyXlN23u5rAvEY0RmuBQFm7WEQ9PQBCD5BaAEA0fg==" saltValue="zuMydsg5QSUWoP9oeByxpw=="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B59:D59"/>
    <mergeCell ref="G59:I59"/>
    <mergeCell ref="B61:D61"/>
    <mergeCell ref="G55:I55"/>
  </mergeCells>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10D2D-2C30-438A-9D06-D65AE31D085B}">
  <dimension ref="B1:J66"/>
  <sheetViews>
    <sheetView showGridLines="0" zoomScale="80" zoomScaleNormal="80" workbookViewId="0">
      <selection activeCell="R29" sqref="R29"/>
    </sheetView>
  </sheetViews>
  <sheetFormatPr baseColWidth="10" defaultColWidth="8.85546875" defaultRowHeight="12.75"/>
  <cols>
    <col min="1" max="1" width="34.28515625" customWidth="1"/>
    <col min="2" max="2" width="20" customWidth="1"/>
    <col min="3" max="6" width="10.5703125" customWidth="1"/>
    <col min="7" max="7" width="19.28515625" customWidth="1"/>
    <col min="8" max="8" width="10.5703125" customWidth="1"/>
    <col min="9" max="9" width="37.7109375" customWidth="1"/>
    <col min="10" max="10" width="17" customWidth="1"/>
    <col min="11" max="1023" width="10.5703125" customWidth="1"/>
  </cols>
  <sheetData>
    <row r="1" spans="2:10" ht="13.5" thickBot="1"/>
    <row r="2" spans="2:10" ht="43.5" customHeight="1" thickBot="1">
      <c r="B2" s="922" t="s">
        <v>352</v>
      </c>
      <c r="C2" s="923"/>
      <c r="D2" s="923"/>
      <c r="E2" s="923"/>
      <c r="F2" s="923"/>
      <c r="G2" s="923"/>
      <c r="H2" s="923"/>
      <c r="I2" s="923"/>
      <c r="J2" s="924"/>
    </row>
    <row r="3" spans="2:10" ht="13.5" thickBot="1">
      <c r="C3" s="101"/>
    </row>
    <row r="4" spans="2:10" ht="36.75" customHeight="1" thickBot="1">
      <c r="B4" s="100" t="s">
        <v>200</v>
      </c>
      <c r="C4" s="145">
        <f>IF('données TK'!L4="","",'données TK'!L4)</f>
        <v>2032</v>
      </c>
      <c r="G4" s="156" t="s">
        <v>353</v>
      </c>
      <c r="H4" s="927"/>
      <c r="I4" s="928"/>
      <c r="J4" s="929"/>
    </row>
    <row r="7" spans="2:10" ht="36.75" customHeight="1" thickBot="1">
      <c r="B7" s="925" t="s">
        <v>201</v>
      </c>
      <c r="C7" s="925"/>
      <c r="D7" s="925"/>
      <c r="E7" s="925"/>
      <c r="G7" s="926" t="s">
        <v>202</v>
      </c>
      <c r="H7" s="926"/>
      <c r="I7" s="926"/>
      <c r="J7" s="926"/>
    </row>
    <row r="11" spans="2:10" ht="15.75" thickBot="1">
      <c r="B11" s="19" t="s">
        <v>203</v>
      </c>
      <c r="C11" s="1"/>
      <c r="D11" s="1"/>
      <c r="E11" s="1"/>
      <c r="G11" s="19" t="s">
        <v>204</v>
      </c>
      <c r="H11" s="1"/>
      <c r="I11" s="1"/>
      <c r="J11" s="1"/>
    </row>
    <row r="12" spans="2:10" ht="14.25">
      <c r="B12" s="921" t="s">
        <v>356</v>
      </c>
      <c r="C12" s="921"/>
      <c r="D12" s="921"/>
      <c r="E12" s="20" t="s">
        <v>205</v>
      </c>
      <c r="G12" s="921" t="s">
        <v>206</v>
      </c>
      <c r="H12" s="921"/>
      <c r="I12" s="921"/>
      <c r="J12" s="20" t="s">
        <v>205</v>
      </c>
    </row>
    <row r="13" spans="2:10" ht="14.25">
      <c r="B13" s="934"/>
      <c r="C13" s="934"/>
      <c r="D13" s="934"/>
      <c r="E13" s="340"/>
      <c r="G13" s="892" t="s">
        <v>32</v>
      </c>
      <c r="H13" s="892"/>
      <c r="I13" s="892"/>
      <c r="J13" s="342"/>
    </row>
    <row r="14" spans="2:10" ht="14.25">
      <c r="B14" s="934"/>
      <c r="C14" s="934"/>
      <c r="D14" s="934"/>
      <c r="E14" s="340"/>
      <c r="G14" s="892" t="s">
        <v>33</v>
      </c>
      <c r="H14" s="892"/>
      <c r="I14" s="892"/>
      <c r="J14" s="342"/>
    </row>
    <row r="15" spans="2:10" ht="14.25">
      <c r="B15" s="934"/>
      <c r="C15" s="934"/>
      <c r="D15" s="934"/>
      <c r="E15" s="340"/>
      <c r="G15" s="892" t="s">
        <v>34</v>
      </c>
      <c r="H15" s="892"/>
      <c r="I15" s="892"/>
      <c r="J15" s="342"/>
    </row>
    <row r="16" spans="2:10" ht="14.25">
      <c r="B16" s="934"/>
      <c r="C16" s="934"/>
      <c r="D16" s="934"/>
      <c r="E16" s="340"/>
      <c r="G16" s="892" t="s">
        <v>35</v>
      </c>
      <c r="H16" s="892"/>
      <c r="I16" s="892"/>
      <c r="J16" s="342"/>
    </row>
    <row r="17" spans="2:10" ht="14.25">
      <c r="B17" s="934"/>
      <c r="C17" s="934"/>
      <c r="D17" s="934"/>
      <c r="E17" s="340"/>
      <c r="G17" s="892" t="s">
        <v>35</v>
      </c>
      <c r="H17" s="892"/>
      <c r="I17" s="892"/>
      <c r="J17" s="342"/>
    </row>
    <row r="18" spans="2:10" ht="14.25">
      <c r="B18" s="934"/>
      <c r="C18" s="934"/>
      <c r="D18" s="934"/>
      <c r="E18" s="340"/>
      <c r="G18" s="892" t="s">
        <v>36</v>
      </c>
      <c r="H18" s="892"/>
      <c r="I18" s="892"/>
      <c r="J18" s="342"/>
    </row>
    <row r="19" spans="2:10" ht="14.25">
      <c r="B19" s="934"/>
      <c r="C19" s="934"/>
      <c r="D19" s="934"/>
      <c r="E19" s="340"/>
      <c r="G19" s="892" t="s">
        <v>37</v>
      </c>
      <c r="H19" s="892"/>
      <c r="I19" s="892"/>
      <c r="J19" s="342"/>
    </row>
    <row r="20" spans="2:10" ht="14.25">
      <c r="B20" s="934"/>
      <c r="C20" s="934"/>
      <c r="D20" s="934"/>
      <c r="E20" s="340"/>
      <c r="G20" s="892" t="s">
        <v>38</v>
      </c>
      <c r="H20" s="892"/>
      <c r="I20" s="892"/>
      <c r="J20" s="342"/>
    </row>
    <row r="21" spans="2:10" ht="14.25">
      <c r="B21" s="934"/>
      <c r="C21" s="934"/>
      <c r="D21" s="934"/>
      <c r="E21" s="340"/>
      <c r="G21" s="892" t="s">
        <v>39</v>
      </c>
      <c r="H21" s="892"/>
      <c r="I21" s="892"/>
      <c r="J21" s="342"/>
    </row>
    <row r="22" spans="2:10" ht="14.25">
      <c r="B22" s="934"/>
      <c r="C22" s="934"/>
      <c r="D22" s="934"/>
      <c r="E22" s="340"/>
      <c r="G22" s="892" t="s">
        <v>40</v>
      </c>
      <c r="H22" s="892"/>
      <c r="I22" s="892"/>
      <c r="J22" s="342"/>
    </row>
    <row r="23" spans="2:10" ht="14.25">
      <c r="B23" s="934"/>
      <c r="C23" s="934"/>
      <c r="D23" s="934"/>
      <c r="E23" s="341"/>
      <c r="G23" s="892" t="s">
        <v>41</v>
      </c>
      <c r="H23" s="892"/>
      <c r="I23" s="892"/>
      <c r="J23" s="342"/>
    </row>
    <row r="24" spans="2:10" ht="14.25">
      <c r="B24" s="934"/>
      <c r="C24" s="934"/>
      <c r="D24" s="934"/>
      <c r="E24" s="341"/>
      <c r="G24" s="892" t="s">
        <v>42</v>
      </c>
      <c r="H24" s="892"/>
      <c r="I24" s="892"/>
      <c r="J24" s="342"/>
    </row>
    <row r="25" spans="2:10" ht="14.25">
      <c r="B25" s="935"/>
      <c r="C25" s="936"/>
      <c r="D25" s="937"/>
      <c r="E25" s="341"/>
      <c r="G25" s="892" t="s">
        <v>43</v>
      </c>
      <c r="H25" s="892"/>
      <c r="I25" s="892"/>
      <c r="J25" s="342"/>
    </row>
    <row r="26" spans="2:10" ht="14.25">
      <c r="B26" s="935"/>
      <c r="C26" s="936"/>
      <c r="D26" s="937"/>
      <c r="E26" s="341"/>
      <c r="G26" s="892" t="s">
        <v>44</v>
      </c>
      <c r="H26" s="892"/>
      <c r="I26" s="892"/>
      <c r="J26" s="342"/>
    </row>
    <row r="27" spans="2:10" ht="14.25">
      <c r="B27" s="935"/>
      <c r="C27" s="936"/>
      <c r="D27" s="937"/>
      <c r="E27" s="341"/>
      <c r="G27" s="892" t="s">
        <v>45</v>
      </c>
      <c r="H27" s="892"/>
      <c r="I27" s="892"/>
      <c r="J27" s="342"/>
    </row>
    <row r="28" spans="2:10" ht="14.25">
      <c r="B28" s="935"/>
      <c r="C28" s="936"/>
      <c r="D28" s="937"/>
      <c r="E28" s="341"/>
      <c r="G28" s="892" t="s">
        <v>46</v>
      </c>
      <c r="H28" s="892"/>
      <c r="I28" s="892"/>
      <c r="J28" s="342"/>
    </row>
    <row r="29" spans="2:10" ht="14.25">
      <c r="B29" s="935"/>
      <c r="C29" s="936"/>
      <c r="D29" s="937"/>
      <c r="E29" s="341"/>
      <c r="G29" s="892" t="s">
        <v>47</v>
      </c>
      <c r="H29" s="892"/>
      <c r="I29" s="892"/>
      <c r="J29" s="342"/>
    </row>
    <row r="30" spans="2:10" ht="14.25">
      <c r="B30" s="934"/>
      <c r="C30" s="934"/>
      <c r="D30" s="934"/>
      <c r="E30" s="341"/>
      <c r="G30" s="892" t="s">
        <v>48</v>
      </c>
      <c r="H30" s="892"/>
      <c r="I30" s="892"/>
      <c r="J30" s="342"/>
    </row>
    <row r="31" spans="2:10" ht="15.75" thickBot="1">
      <c r="B31" s="913" t="s">
        <v>207</v>
      </c>
      <c r="C31" s="913"/>
      <c r="D31" s="913"/>
      <c r="E31" s="190">
        <f>SUM(E13:E30)</f>
        <v>0</v>
      </c>
      <c r="G31" s="931"/>
      <c r="H31" s="932"/>
      <c r="I31" s="933"/>
      <c r="J31" s="342"/>
    </row>
    <row r="32" spans="2:10" ht="14.25">
      <c r="B32" s="1"/>
      <c r="C32" s="1"/>
      <c r="D32" s="1"/>
      <c r="E32" s="1"/>
      <c r="G32" s="931"/>
      <c r="H32" s="932"/>
      <c r="I32" s="933"/>
      <c r="J32" s="342"/>
    </row>
    <row r="33" spans="2:10" ht="15" thickBot="1">
      <c r="G33" s="931"/>
      <c r="H33" s="932"/>
      <c r="I33" s="933"/>
      <c r="J33" s="342"/>
    </row>
    <row r="34" spans="2:10" ht="15.75" thickBot="1">
      <c r="B34" s="19" t="s">
        <v>208</v>
      </c>
      <c r="C34" s="1"/>
      <c r="D34" s="1"/>
      <c r="E34" s="1"/>
      <c r="G34" s="931"/>
      <c r="H34" s="932"/>
      <c r="I34" s="933"/>
      <c r="J34" s="342"/>
    </row>
    <row r="35" spans="2:10" ht="14.25">
      <c r="B35" s="921" t="s">
        <v>209</v>
      </c>
      <c r="C35" s="921"/>
      <c r="D35" s="921"/>
      <c r="E35" s="20" t="s">
        <v>205</v>
      </c>
      <c r="G35" s="931"/>
      <c r="H35" s="932"/>
      <c r="I35" s="933"/>
      <c r="J35" s="342"/>
    </row>
    <row r="36" spans="2:10" ht="14.25">
      <c r="B36" s="920"/>
      <c r="C36" s="920"/>
      <c r="D36" s="920"/>
      <c r="E36" s="335"/>
      <c r="G36" s="931"/>
      <c r="H36" s="932"/>
      <c r="I36" s="933"/>
      <c r="J36" s="342"/>
    </row>
    <row r="37" spans="2:10" ht="14.25">
      <c r="B37" s="336"/>
      <c r="C37" s="337"/>
      <c r="D37" s="338"/>
      <c r="E37" s="339"/>
      <c r="G37" s="931"/>
      <c r="H37" s="932"/>
      <c r="I37" s="933"/>
      <c r="J37" s="342"/>
    </row>
    <row r="38" spans="2:10" ht="15.75" thickBot="1">
      <c r="B38" s="913" t="s">
        <v>207</v>
      </c>
      <c r="C38" s="913"/>
      <c r="D38" s="913"/>
      <c r="E38" s="146">
        <f>E37+E36</f>
        <v>0</v>
      </c>
      <c r="G38" s="931"/>
      <c r="H38" s="932"/>
      <c r="I38" s="933"/>
      <c r="J38" s="342"/>
    </row>
    <row r="39" spans="2:10" ht="14.25">
      <c r="B39" s="1"/>
      <c r="C39" s="1"/>
      <c r="D39" s="1"/>
      <c r="E39" s="1"/>
      <c r="G39" s="931"/>
      <c r="H39" s="932"/>
      <c r="I39" s="933"/>
      <c r="J39" s="342"/>
    </row>
    <row r="40" spans="2:10" ht="15" thickBot="1">
      <c r="G40" s="931"/>
      <c r="H40" s="932"/>
      <c r="I40" s="933"/>
      <c r="J40" s="342"/>
    </row>
    <row r="41" spans="2:10" ht="15.75" thickBot="1">
      <c r="B41" s="22" t="s">
        <v>210</v>
      </c>
      <c r="C41" s="1"/>
      <c r="D41" s="1"/>
      <c r="E41" s="1"/>
      <c r="G41" s="920"/>
      <c r="H41" s="920"/>
      <c r="I41" s="920"/>
      <c r="J41" s="342"/>
    </row>
    <row r="42" spans="2:10" ht="14.25">
      <c r="B42" s="921" t="s">
        <v>211</v>
      </c>
      <c r="C42" s="921"/>
      <c r="D42" s="921"/>
      <c r="E42" s="20" t="s">
        <v>205</v>
      </c>
      <c r="G42" s="920"/>
      <c r="H42" s="920"/>
      <c r="I42" s="920"/>
      <c r="J42" s="342"/>
    </row>
    <row r="43" spans="2:10" ht="15" thickBot="1">
      <c r="B43" s="930"/>
      <c r="C43" s="930"/>
      <c r="D43" s="930"/>
      <c r="E43" s="343"/>
      <c r="G43" s="920"/>
      <c r="H43" s="920"/>
      <c r="I43" s="920"/>
      <c r="J43" s="342"/>
    </row>
    <row r="44" spans="2:10" ht="14.25">
      <c r="G44" s="920"/>
      <c r="H44" s="920"/>
      <c r="I44" s="920"/>
      <c r="J44" s="342"/>
    </row>
    <row r="45" spans="2:10" ht="15" thickBot="1">
      <c r="G45" s="920"/>
      <c r="H45" s="920"/>
      <c r="I45" s="920"/>
      <c r="J45" s="342"/>
    </row>
    <row r="46" spans="2:10" ht="15.75" thickBot="1">
      <c r="B46" s="22" t="s">
        <v>212</v>
      </c>
      <c r="C46" s="1"/>
      <c r="D46" s="1"/>
      <c r="E46" s="1"/>
      <c r="G46" s="920"/>
      <c r="H46" s="920"/>
      <c r="I46" s="920"/>
      <c r="J46" s="342"/>
    </row>
    <row r="47" spans="2:10" ht="14.25">
      <c r="B47" s="921" t="s">
        <v>213</v>
      </c>
      <c r="C47" s="921"/>
      <c r="D47" s="921"/>
      <c r="E47" s="20" t="s">
        <v>205</v>
      </c>
      <c r="G47" s="920"/>
      <c r="H47" s="920"/>
      <c r="I47" s="920"/>
      <c r="J47" s="342"/>
    </row>
    <row r="48" spans="2:10" ht="15" thickBot="1">
      <c r="B48" s="930"/>
      <c r="C48" s="930"/>
      <c r="D48" s="930"/>
      <c r="E48" s="344"/>
      <c r="G48" s="920"/>
      <c r="H48" s="920"/>
      <c r="I48" s="920"/>
      <c r="J48" s="342"/>
    </row>
    <row r="49" spans="2:10" ht="15.75" thickBot="1">
      <c r="G49" s="913" t="s">
        <v>207</v>
      </c>
      <c r="H49" s="913"/>
      <c r="I49" s="913"/>
      <c r="J49" s="21">
        <f>SUM(J13:J48)</f>
        <v>0</v>
      </c>
    </row>
    <row r="50" spans="2:10" ht="14.25">
      <c r="B50" s="1"/>
      <c r="C50" s="1"/>
      <c r="D50" s="1"/>
      <c r="E50" s="1"/>
      <c r="G50" s="1"/>
      <c r="H50" s="1"/>
      <c r="I50" s="1"/>
      <c r="J50" s="1"/>
    </row>
    <row r="51" spans="2:10" ht="14.25">
      <c r="G51" s="1"/>
      <c r="H51" s="1"/>
      <c r="I51" s="1"/>
      <c r="J51" s="1"/>
    </row>
    <row r="52" spans="2:10" ht="15" thickBot="1">
      <c r="G52" s="1"/>
      <c r="H52" s="1"/>
      <c r="I52" s="1"/>
      <c r="J52" s="1"/>
    </row>
    <row r="53" spans="2:10" ht="15.75" thickBot="1">
      <c r="G53" s="22" t="s">
        <v>212</v>
      </c>
      <c r="H53" s="1"/>
      <c r="I53" s="1"/>
      <c r="J53" s="1"/>
    </row>
    <row r="54" spans="2:10" ht="14.25">
      <c r="G54" s="23" t="s">
        <v>213</v>
      </c>
      <c r="H54" s="24"/>
      <c r="I54" s="25"/>
      <c r="J54" s="20" t="s">
        <v>205</v>
      </c>
    </row>
    <row r="55" spans="2:10" ht="15" thickBot="1">
      <c r="G55" s="930"/>
      <c r="H55" s="930"/>
      <c r="I55" s="930"/>
      <c r="J55" s="344"/>
    </row>
    <row r="57" spans="2:10" ht="14.25">
      <c r="G57" s="1"/>
      <c r="H57" s="1"/>
      <c r="I57" s="1"/>
      <c r="J57" s="1"/>
    </row>
    <row r="58" spans="2:10" ht="10.15" customHeight="1" thickBot="1"/>
    <row r="59" spans="2:10" ht="40.9" customHeight="1" thickBot="1">
      <c r="B59" s="915" t="s">
        <v>214</v>
      </c>
      <c r="C59" s="915"/>
      <c r="D59" s="915"/>
      <c r="E59" s="452">
        <f>SUM(E48+E43+E38+E31)</f>
        <v>0</v>
      </c>
      <c r="G59" s="915" t="s">
        <v>216</v>
      </c>
      <c r="H59" s="915"/>
      <c r="I59" s="915"/>
      <c r="J59" s="2">
        <f>(J49+J55)</f>
        <v>0</v>
      </c>
    </row>
    <row r="60" spans="2:10" s="26" customFormat="1" ht="19.149999999999999" customHeight="1" thickBot="1">
      <c r="G60"/>
      <c r="H60"/>
      <c r="I60"/>
      <c r="J60"/>
    </row>
    <row r="61" spans="2:10" ht="63" customHeight="1" thickBot="1">
      <c r="B61" s="914" t="s">
        <v>215</v>
      </c>
      <c r="C61" s="914"/>
      <c r="D61" s="914"/>
      <c r="E61" s="2">
        <f>E59-J59</f>
        <v>0</v>
      </c>
    </row>
    <row r="64" spans="2:10" ht="36.75" customHeight="1"/>
    <row r="66" ht="43.15" customHeight="1"/>
  </sheetData>
  <sheetProtection algorithmName="SHA-512" hashValue="fPxkJJ+zzP7WUKk47HNicPSJrC1hc6HmVs3tX3veyANM0r0m0aIt0ppUwXaPDrHJAQNQvKxxiMTcDtylUV0W8A==" saltValue="UCcBdhJsnTvhwzL/egRUZg==" spinCount="100000" sheet="1" objects="1" scenarios="1" selectLockedCells="1"/>
  <mergeCells count="73">
    <mergeCell ref="B2:J2"/>
    <mergeCell ref="H4:J4"/>
    <mergeCell ref="B7:E7"/>
    <mergeCell ref="G7:J7"/>
    <mergeCell ref="B12:D12"/>
    <mergeCell ref="G12:I12"/>
    <mergeCell ref="B13:D13"/>
    <mergeCell ref="G13:I13"/>
    <mergeCell ref="B14:D14"/>
    <mergeCell ref="G14:I14"/>
    <mergeCell ref="B15:D15"/>
    <mergeCell ref="G15:I15"/>
    <mergeCell ref="B16:D16"/>
    <mergeCell ref="G16:I16"/>
    <mergeCell ref="B17:D17"/>
    <mergeCell ref="G17:I17"/>
    <mergeCell ref="B18:D18"/>
    <mergeCell ref="G18:I18"/>
    <mergeCell ref="B19:D19"/>
    <mergeCell ref="G19:I19"/>
    <mergeCell ref="B20:D20"/>
    <mergeCell ref="G20:I20"/>
    <mergeCell ref="B21:D21"/>
    <mergeCell ref="G21:I21"/>
    <mergeCell ref="B22:D22"/>
    <mergeCell ref="G22:I22"/>
    <mergeCell ref="B23:D23"/>
    <mergeCell ref="G23:I23"/>
    <mergeCell ref="B24:D24"/>
    <mergeCell ref="G24:I24"/>
    <mergeCell ref="B25:D25"/>
    <mergeCell ref="G25:I25"/>
    <mergeCell ref="B26:D26"/>
    <mergeCell ref="G26:I26"/>
    <mergeCell ref="B27:D27"/>
    <mergeCell ref="G27:I27"/>
    <mergeCell ref="B28:D28"/>
    <mergeCell ref="G28:I28"/>
    <mergeCell ref="B29:D29"/>
    <mergeCell ref="G29:I29"/>
    <mergeCell ref="B30:D30"/>
    <mergeCell ref="G30:I30"/>
    <mergeCell ref="G39:I39"/>
    <mergeCell ref="B31:D31"/>
    <mergeCell ref="G31:I31"/>
    <mergeCell ref="G32:I32"/>
    <mergeCell ref="G33:I33"/>
    <mergeCell ref="G34:I34"/>
    <mergeCell ref="B35:D35"/>
    <mergeCell ref="G35:I35"/>
    <mergeCell ref="B36:D36"/>
    <mergeCell ref="G36:I36"/>
    <mergeCell ref="G37:I37"/>
    <mergeCell ref="B38:D38"/>
    <mergeCell ref="G38:I38"/>
    <mergeCell ref="B48:D48"/>
    <mergeCell ref="G48:I48"/>
    <mergeCell ref="G40:I40"/>
    <mergeCell ref="G41:I41"/>
    <mergeCell ref="B42:D42"/>
    <mergeCell ref="G42:I42"/>
    <mergeCell ref="B43:D43"/>
    <mergeCell ref="G43:I43"/>
    <mergeCell ref="G44:I44"/>
    <mergeCell ref="G45:I45"/>
    <mergeCell ref="G46:I46"/>
    <mergeCell ref="B47:D47"/>
    <mergeCell ref="G47:I47"/>
    <mergeCell ref="G49:I49"/>
    <mergeCell ref="G55:I55"/>
    <mergeCell ref="B59:D59"/>
    <mergeCell ref="G59:I59"/>
    <mergeCell ref="B61:D61"/>
  </mergeCells>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dimension ref="A2:AMW104"/>
  <sheetViews>
    <sheetView showGridLines="0" zoomScale="80" zoomScaleNormal="80" workbookViewId="0">
      <pane ySplit="8" topLeftCell="A31" activePane="bottomLeft" state="frozen"/>
      <selection activeCell="R29" sqref="R29"/>
      <selection pane="bottomLeft" activeCell="D10" sqref="D10"/>
    </sheetView>
  </sheetViews>
  <sheetFormatPr baseColWidth="10" defaultColWidth="8.85546875" defaultRowHeight="12.75"/>
  <cols>
    <col min="1" max="1" width="34.28515625" style="91" customWidth="1"/>
    <col min="2" max="2" width="33.140625" style="91" customWidth="1"/>
    <col min="3" max="3" width="15.140625" style="91" bestFit="1" customWidth="1"/>
    <col min="4" max="10" width="14.140625" style="91" customWidth="1"/>
    <col min="11" max="11" width="16.7109375" style="91" bestFit="1" customWidth="1"/>
    <col min="12" max="13" width="14.140625" style="91" customWidth="1"/>
    <col min="14" max="14" width="16.7109375" style="91" bestFit="1" customWidth="1"/>
    <col min="15" max="16" width="14.140625" style="91" customWidth="1"/>
    <col min="17" max="17" width="16.7109375" style="91" bestFit="1" customWidth="1"/>
    <col min="18" max="19" width="14.140625" style="91" customWidth="1"/>
    <col min="20" max="20" width="16.7109375" style="91" bestFit="1" customWidth="1"/>
    <col min="21" max="22" width="14.140625" style="91" customWidth="1"/>
    <col min="23" max="23" width="16.7109375" style="91" bestFit="1" customWidth="1"/>
    <col min="24" max="25" width="14.140625" style="91" customWidth="1"/>
    <col min="26" max="26" width="16.7109375" style="91" bestFit="1" customWidth="1"/>
    <col min="27" max="28" width="15.28515625" style="91" customWidth="1"/>
    <col min="29" max="29" width="16.7109375" style="91" bestFit="1" customWidth="1"/>
    <col min="30" max="1037" width="11.5703125" style="91"/>
    <col min="1038" max="16384" width="8.85546875" style="69"/>
  </cols>
  <sheetData>
    <row r="2" spans="2:29" ht="36.75" customHeight="1">
      <c r="B2" s="211" t="s">
        <v>101</v>
      </c>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row>
    <row r="4" spans="2:29" ht="36.75" customHeight="1">
      <c r="B4" s="193" t="s">
        <v>102</v>
      </c>
      <c r="C4" s="173">
        <f>'données éco.'!D4</f>
        <v>2028</v>
      </c>
    </row>
    <row r="5" spans="2:29" ht="36.75" customHeight="1" thickBot="1"/>
    <row r="6" spans="2:29" ht="52.9" customHeight="1">
      <c r="B6" s="943" t="s">
        <v>103</v>
      </c>
      <c r="C6" s="945" t="s">
        <v>491</v>
      </c>
      <c r="D6" s="945" t="s">
        <v>104</v>
      </c>
      <c r="E6" s="945" t="s">
        <v>105</v>
      </c>
      <c r="F6" s="945" t="s">
        <v>106</v>
      </c>
      <c r="G6" s="945" t="s">
        <v>107</v>
      </c>
      <c r="H6" s="945" t="s">
        <v>492</v>
      </c>
      <c r="I6" s="739">
        <f>$C$4</f>
        <v>2028</v>
      </c>
      <c r="J6" s="737" t="str">
        <f>IF('données TK'!$F$4="","",TEXT(DATE('données TK'!$F$4,'données TK'!$E$5+1,),"mmm aaaa"))</f>
        <v>Feb Tuesday</v>
      </c>
      <c r="K6" s="711"/>
      <c r="L6" s="739">
        <f>IF($C$4="","",$I$6+1)</f>
        <v>2029</v>
      </c>
      <c r="M6" s="737" t="str">
        <f>IF('données TK'!$F$4="","",TEXT(DATE('données TK'!$F$4+1,'données TK'!$E$5+1,),"mmm aaaa"))</f>
        <v>Feb Wednesday</v>
      </c>
      <c r="N6" s="711"/>
      <c r="O6" s="739">
        <f>IF($C$4="","",$L$6+1)</f>
        <v>2030</v>
      </c>
      <c r="P6" s="737" t="str">
        <f>IF('données TK'!$F$4="","",TEXT(DATE('données TK'!$F$4+2,'données TK'!$E$5+1,),"mmm aaaa"))</f>
        <v>Feb Thursday</v>
      </c>
      <c r="Q6" s="711"/>
      <c r="R6" s="739">
        <f>IF($C$4="","",$O$6+1)</f>
        <v>2031</v>
      </c>
      <c r="S6" s="737" t="str">
        <f>IF('données TK'!$F$4="","",TEXT(DATE('données TK'!$F$4+3,'données TK'!$E$5+1,),"mmm aaaa"))</f>
        <v>Feb Friday</v>
      </c>
      <c r="T6" s="711"/>
      <c r="U6" s="739">
        <f>IF($C$4="","",$R$6+1)</f>
        <v>2032</v>
      </c>
      <c r="V6" s="737" t="str">
        <f>IF('données TK'!$F$4="","",TEXT(DATE('données TK'!$F$4+4,'données TK'!$E$5+1,),"mmm aaaa"))</f>
        <v>Feb Sunday</v>
      </c>
      <c r="W6" s="711"/>
      <c r="X6" s="739">
        <f>IF($C$4="","",$U$6+1)</f>
        <v>2033</v>
      </c>
      <c r="Y6" s="737" t="str">
        <f>IF('données TK'!$F$4="","",TEXT(DATE('données TK'!$F$4+5,'données TK'!$E$5+1,),"mmm aaaa"))</f>
        <v>Feb Monday</v>
      </c>
      <c r="Z6" s="711"/>
      <c r="AA6" s="739">
        <f>IF($C$4="","",$X$6+1)</f>
        <v>2034</v>
      </c>
      <c r="AB6" s="737" t="str">
        <f>IF('données TK'!$F$4="","",TEXT(DATE('données TK'!$F$4+6,'données TK'!$E$5+1,),"mmm aaaa"))</f>
        <v>Feb Tuesday</v>
      </c>
      <c r="AC6" s="712"/>
    </row>
    <row r="7" spans="2:29" s="3" customFormat="1" ht="36.75" customHeight="1" thickBot="1">
      <c r="B7" s="944"/>
      <c r="C7" s="946"/>
      <c r="D7" s="946"/>
      <c r="E7" s="946"/>
      <c r="F7" s="946"/>
      <c r="G7" s="946"/>
      <c r="H7" s="946"/>
      <c r="I7" s="713"/>
      <c r="J7" s="738" t="str">
        <f>IF('données TK'!$F$4="","",TEXT(DATE('données TK'!$F$4+1,'données TK'!$E$5,),"mmm aaaa"))</f>
        <v>Jan Wednesday</v>
      </c>
      <c r="K7" s="715"/>
      <c r="L7" s="713"/>
      <c r="M7" s="738" t="str">
        <f>IF('données TK'!$F$4="","",TEXT(DATE('données TK'!$F$4+2,'données TK'!$E$5,),"mmm aaaa"))</f>
        <v>Jan Thursday</v>
      </c>
      <c r="N7" s="715"/>
      <c r="O7" s="713"/>
      <c r="P7" s="738" t="str">
        <f>IF('données TK'!$F$4="","",TEXT(DATE('données TK'!$F$4+3,'données TK'!$E$5,),"mmm aaaa"))</f>
        <v>Jan Friday</v>
      </c>
      <c r="Q7" s="715"/>
      <c r="R7" s="713"/>
      <c r="S7" s="738" t="str">
        <f>IF('données TK'!$F$4="","",TEXT(DATE('données TK'!$F$4+4,'données TK'!$E$5,),"mmm aaaa"))</f>
        <v>Jan Saturday</v>
      </c>
      <c r="T7" s="715"/>
      <c r="U7" s="713"/>
      <c r="V7" s="738" t="str">
        <f>IF('données TK'!$F$4="","",TEXT(DATE('données TK'!$F$4+5,'données TK'!$E$5,),"mmm aaaa"))</f>
        <v>Jan Monday</v>
      </c>
      <c r="W7" s="715"/>
      <c r="X7" s="713"/>
      <c r="Y7" s="738" t="str">
        <f>IF('données TK'!$F$4="","",TEXT(DATE('données TK'!$F$4+6,'données TK'!$E$5,),"mmm aaaa"))</f>
        <v>Jan Tuesday</v>
      </c>
      <c r="Z7" s="715"/>
      <c r="AA7" s="713"/>
      <c r="AB7" s="738" t="str">
        <f>IF('données TK'!$F$4="","",TEXT(DATE('données TK'!$F$4+7,'données TK'!$E$5,),"mmm aaaa"))</f>
        <v>Jan Wednesday</v>
      </c>
      <c r="AC7" s="716"/>
    </row>
    <row r="8" spans="2:29" s="3" customFormat="1" ht="25.15" customHeight="1" thickBot="1">
      <c r="B8" s="226"/>
      <c r="C8" s="227"/>
      <c r="D8" s="227"/>
      <c r="E8" s="227"/>
      <c r="F8" s="227"/>
      <c r="G8" s="227"/>
      <c r="H8" s="227"/>
      <c r="I8" s="4" t="s">
        <v>107</v>
      </c>
      <c r="J8" s="4" t="s">
        <v>397</v>
      </c>
      <c r="K8" s="227" t="s">
        <v>402</v>
      </c>
      <c r="L8" s="4" t="s">
        <v>107</v>
      </c>
      <c r="M8" s="4" t="s">
        <v>397</v>
      </c>
      <c r="N8" s="227" t="s">
        <v>402</v>
      </c>
      <c r="O8" s="4" t="s">
        <v>107</v>
      </c>
      <c r="P8" s="4" t="s">
        <v>397</v>
      </c>
      <c r="Q8" s="227" t="s">
        <v>402</v>
      </c>
      <c r="R8" s="4" t="s">
        <v>107</v>
      </c>
      <c r="S8" s="4" t="s">
        <v>397</v>
      </c>
      <c r="T8" s="227" t="s">
        <v>402</v>
      </c>
      <c r="U8" s="4" t="s">
        <v>107</v>
      </c>
      <c r="V8" s="4" t="s">
        <v>397</v>
      </c>
      <c r="W8" s="229" t="s">
        <v>402</v>
      </c>
      <c r="X8" s="229" t="s">
        <v>107</v>
      </c>
      <c r="Y8" s="229" t="s">
        <v>397</v>
      </c>
      <c r="Z8" s="229" t="s">
        <v>402</v>
      </c>
      <c r="AA8" s="229" t="s">
        <v>107</v>
      </c>
      <c r="AB8" s="229" t="s">
        <v>397</v>
      </c>
      <c r="AC8" s="230" t="s">
        <v>402</v>
      </c>
    </row>
    <row r="9" spans="2:29" s="3" customFormat="1" ht="19.899999999999999" customHeight="1">
      <c r="B9" s="223" t="s">
        <v>108</v>
      </c>
      <c r="C9" s="224"/>
      <c r="D9" s="224"/>
      <c r="E9" s="224"/>
      <c r="F9" s="224"/>
      <c r="G9" s="224"/>
      <c r="H9" s="224"/>
      <c r="I9" s="224"/>
      <c r="J9" s="224"/>
      <c r="K9" s="224"/>
      <c r="L9" s="224"/>
      <c r="M9" s="224"/>
      <c r="N9" s="224"/>
      <c r="O9" s="224"/>
      <c r="P9" s="224"/>
      <c r="Q9" s="224"/>
      <c r="R9" s="224"/>
      <c r="S9" s="224"/>
      <c r="T9" s="224"/>
      <c r="U9" s="224"/>
      <c r="V9" s="224"/>
      <c r="W9" s="228"/>
      <c r="X9" s="228"/>
      <c r="Y9" s="228"/>
      <c r="Z9" s="228"/>
      <c r="AA9" s="228"/>
      <c r="AB9" s="236"/>
      <c r="AC9" s="222"/>
    </row>
    <row r="10" spans="2:29" s="3" customFormat="1" ht="19.899999999999999" customHeight="1">
      <c r="B10" s="73"/>
      <c r="C10" s="301"/>
      <c r="D10" s="74"/>
      <c r="E10" s="74"/>
      <c r="F10" s="79"/>
      <c r="G10" s="82" t="str">
        <f>IF(D10=0," ",(D10*F10)/(1-(1+F10)^(-E10)))</f>
        <v xml:space="preserve"> </v>
      </c>
      <c r="H10" s="345"/>
      <c r="I10" s="82" t="str">
        <f t="shared" ref="I10:I32" si="0">IF($D10="","",IF($H10&lt;$G10,$H10,IF($E10-($I$6-$C10)&gt;=0,$G10,"Remboursé")))</f>
        <v/>
      </c>
      <c r="J10" s="87" t="str">
        <f>IF($H10="","",IF($I10="remboursé","remboursé",$H10*$F10))</f>
        <v/>
      </c>
      <c r="K10" s="87" t="str">
        <f>IF($H10="","",IF(($H10-$I10)&lt;=0,"remboursé",$H10-($I10-$J10)))</f>
        <v/>
      </c>
      <c r="L10" s="82" t="str">
        <f t="shared" ref="L10:L32" si="1">IF($D10=""," ",IF(K10="remboursé","remboursé",IF($K10&lt;=$G10,($K10+$M10),IF($E10-($L$6-$C10)&gt;=0,$G10,"remboursé"))))</f>
        <v xml:space="preserve"> </v>
      </c>
      <c r="M10" s="87" t="str">
        <f>IF($H10="","",IF(K10="remboursé","remboursé",K10*$F10))</f>
        <v/>
      </c>
      <c r="N10" s="87" t="str">
        <f>IF($D10="","",IF(K10="remboursé","remboursé",IF((K10-(L10-M10))&lt;=0,"remboursé",K10-(L10-M10))))</f>
        <v/>
      </c>
      <c r="O10" s="82" t="str">
        <f t="shared" ref="O10:O32" si="2">IF($D10=""," ",IF(N10="remboursé","remboursé",IF($N10&lt;=G10,(N10+P10),IF($E10-($O$6-$C10)&gt;=0,$G10,"remboursé"))))</f>
        <v xml:space="preserve"> </v>
      </c>
      <c r="P10" s="87" t="str">
        <f>IF($H10="","",IF(N10="remboursé","remboursé",N10*$F10))</f>
        <v/>
      </c>
      <c r="Q10" s="87" t="str">
        <f>IF($D10="","",IF(N10="remboursé","remboursé",IF((N10-(O10-P10))&lt;=0,"remboursé",N10-(O10-P10))))</f>
        <v/>
      </c>
      <c r="R10" s="82" t="str">
        <f t="shared" ref="R10:R32" si="3">IF($D10=""," ",IF(Q10="remboursé","remboursé",IF($Q10&lt;=G10,(Q10+S10),IF($E10-($R$6-$C10)&gt;=0,$G10,"remboursé"))))</f>
        <v xml:space="preserve"> </v>
      </c>
      <c r="S10" s="87" t="str">
        <f>IF($H10="","",IF(Q10="remboursé","remboursé",Q10*$F10))</f>
        <v/>
      </c>
      <c r="T10" s="87" t="str">
        <f>IF($D10="","",IF(Q10="remboursé","remboursé",IF((Q10-(R10-S10))&lt;=0,"remboursé",Q10-(R10-S10))))</f>
        <v/>
      </c>
      <c r="U10" s="82" t="str">
        <f t="shared" ref="U10:U32" si="4">IF($D10=""," ",IF(T10="remboursé","remboursé",IF($T10&lt;=$G10,(T10+V10),IF($E10-($U$6-$C10)&gt;=0,$G10,"remboursé"))))</f>
        <v xml:space="preserve"> </v>
      </c>
      <c r="V10" s="87" t="str">
        <f>IF($H10="","",IF(T10="remboursé","remboursé",T10*$F10))</f>
        <v/>
      </c>
      <c r="W10" s="87" t="str">
        <f>IF($D10="","",IF(T10="remboursé","remboursé",IF((T10-(U10-V10))&lt;=0,"remboursé",T10-(U10-V10))))</f>
        <v/>
      </c>
      <c r="X10" s="82" t="str">
        <f t="shared" ref="X10:X32" si="5">IF($D10=""," ",IF(W10="remboursé","remboursé",IF($W10&lt;=$G10,(W10+Y10),IF($E10-($X$6-$C10)&gt;=0,$G10,"remboursé"))))</f>
        <v xml:space="preserve"> </v>
      </c>
      <c r="Y10" s="87" t="str">
        <f>IF($H10="","",IF(W10="remboursé","remboursé",W10*$F10))</f>
        <v/>
      </c>
      <c r="Z10" s="87" t="str">
        <f>IF($D10="","",IF(W10="remboursé","remboursé",IF((W10-(X10-Y10))&lt;=0,"remboursé",W10-(X10-Y10))))</f>
        <v/>
      </c>
      <c r="AA10" s="82" t="str">
        <f t="shared" ref="AA10:AA32" si="6">IF($D10=""," ",IF(Z10="remboursé","remboursé",IF($Z10&lt;=$G10,(Z10+AB10),IF($E10-($AA$6-$C10)&gt;=0,$G10,"remboursé"))))</f>
        <v xml:space="preserve"> </v>
      </c>
      <c r="AB10" s="87" t="str">
        <f>IF($H10="","",IF(Z10="remboursé","remboursé",Z10*$F10))</f>
        <v/>
      </c>
      <c r="AC10" s="87" t="str">
        <f>IF($D10="","",IF(Z10="remboursé","remboursé",IF((Z10-(AA10-AB10))&lt;=0,"remboursé",Z10-(AA10-AB10))))</f>
        <v/>
      </c>
    </row>
    <row r="11" spans="2:29" s="3" customFormat="1" ht="19.899999999999999" customHeight="1">
      <c r="B11" s="73"/>
      <c r="C11" s="301"/>
      <c r="D11" s="74"/>
      <c r="E11" s="74"/>
      <c r="F11" s="79"/>
      <c r="G11" s="82" t="str">
        <f t="shared" ref="G11:G14" si="7">IF(D11=0," ",(D11*F11)/(1-(1+F11)^(-E11)))</f>
        <v xml:space="preserve"> </v>
      </c>
      <c r="H11" s="345"/>
      <c r="I11" s="82" t="str">
        <f t="shared" si="0"/>
        <v/>
      </c>
      <c r="J11" s="87" t="str">
        <f t="shared" ref="J11:J15" si="8">IF($H11="","",IF($I11="remboursé","remboursé",$H11*$F11))</f>
        <v/>
      </c>
      <c r="K11" s="87" t="str">
        <f>IF($H11="","",IF(($H11-$I11)&lt;=0,"remboursé",$H11-($I11-$J11)))</f>
        <v/>
      </c>
      <c r="L11" s="82" t="str">
        <f t="shared" si="1"/>
        <v xml:space="preserve"> </v>
      </c>
      <c r="M11" s="87" t="str">
        <f t="shared" ref="M11:M32" si="9">IF($H11="","",IF(K11="remboursé","remboursé",K11*$F11))</f>
        <v/>
      </c>
      <c r="N11" s="87" t="str">
        <f t="shared" ref="N11:N32" si="10">IF($D11="","",IF(K11="remboursé","remboursé",IF((K11-(L11-M11))&lt;=0,"remboursé",K11-(L11-M11))))</f>
        <v/>
      </c>
      <c r="O11" s="82" t="str">
        <f t="shared" si="2"/>
        <v xml:space="preserve"> </v>
      </c>
      <c r="P11" s="87" t="str">
        <f t="shared" ref="P11:P32" si="11">IF($H11="","",IF(N11="remboursé","remboursé",N11*$F11))</f>
        <v/>
      </c>
      <c r="Q11" s="87" t="str">
        <f t="shared" ref="Q11:Q32" si="12">IF($D11="","",IF(N11="remboursé","remboursé",IF((N11-(O11-P11))&lt;=0,"remboursé",N11-(O11-P11))))</f>
        <v/>
      </c>
      <c r="R11" s="82" t="str">
        <f t="shared" si="3"/>
        <v xml:space="preserve"> </v>
      </c>
      <c r="S11" s="87" t="str">
        <f t="shared" ref="S11:S32" si="13">IF($H11="","",IF(Q11="remboursé","remboursé",Q11*$F11))</f>
        <v/>
      </c>
      <c r="T11" s="87" t="str">
        <f t="shared" ref="T11:T32" si="14">IF($D11="","",IF(Q11="remboursé","remboursé",IF((Q11-(R11-S11))&lt;=0,"remboursé",Q11-(R11-S11))))</f>
        <v/>
      </c>
      <c r="U11" s="82" t="str">
        <f t="shared" si="4"/>
        <v xml:space="preserve"> </v>
      </c>
      <c r="V11" s="87" t="str">
        <f t="shared" ref="V11:V32" si="15">IF($H11="","",IF(T11="remboursé","remboursé",T11*$F11))</f>
        <v/>
      </c>
      <c r="W11" s="87" t="str">
        <f t="shared" ref="W11:W32" si="16">IF($D11="","",IF(T11="remboursé","remboursé",IF((T11-(U11-V11))&lt;=0,"remboursé",T11-(U11-V11))))</f>
        <v/>
      </c>
      <c r="X11" s="82" t="str">
        <f t="shared" si="5"/>
        <v xml:space="preserve"> </v>
      </c>
      <c r="Y11" s="87" t="str">
        <f t="shared" ref="Y11:Y32" si="17">IF($H11="","",IF(W11="remboursé","remboursé",W11*$F11))</f>
        <v/>
      </c>
      <c r="Z11" s="87" t="str">
        <f t="shared" ref="Z11:Z32" si="18">IF($D11="","",IF(W11="remboursé","remboursé",IF((W11-(X11-Y11))&lt;=0,"remboursé",W11-(X11-Y11))))</f>
        <v/>
      </c>
      <c r="AA11" s="82" t="str">
        <f t="shared" si="6"/>
        <v xml:space="preserve"> </v>
      </c>
      <c r="AB11" s="87" t="str">
        <f t="shared" ref="AB11:AB32" si="19">IF($H11="","",IF(Z11="remboursé","remboursé",Z11*$F11))</f>
        <v/>
      </c>
      <c r="AC11" s="87" t="str">
        <f t="shared" ref="AC11:AC32" si="20">IF($D11="","",IF(Z11="remboursé","remboursé",IF((Z11-(AA11-AB11))&lt;=0,"remboursé",Z11-(AA11-AB11))))</f>
        <v/>
      </c>
    </row>
    <row r="12" spans="2:29" s="3" customFormat="1" ht="19.899999999999999" customHeight="1">
      <c r="B12" s="73"/>
      <c r="C12" s="301"/>
      <c r="D12" s="74"/>
      <c r="E12" s="74"/>
      <c r="F12" s="79"/>
      <c r="G12" s="82" t="str">
        <f t="shared" si="7"/>
        <v xml:space="preserve"> </v>
      </c>
      <c r="H12" s="345"/>
      <c r="I12" s="82" t="str">
        <f t="shared" si="0"/>
        <v/>
      </c>
      <c r="J12" s="87" t="str">
        <f t="shared" si="8"/>
        <v/>
      </c>
      <c r="K12" s="87" t="str">
        <f t="shared" ref="K12:K32" si="21">IF($H12="","",IF(($H12-$I12)&lt;=0,"remboursé",$H12-($I12-$J12)))</f>
        <v/>
      </c>
      <c r="L12" s="82" t="str">
        <f t="shared" si="1"/>
        <v xml:space="preserve"> </v>
      </c>
      <c r="M12" s="87" t="str">
        <f t="shared" si="9"/>
        <v/>
      </c>
      <c r="N12" s="87" t="str">
        <f t="shared" si="10"/>
        <v/>
      </c>
      <c r="O12" s="82" t="str">
        <f t="shared" si="2"/>
        <v xml:space="preserve"> </v>
      </c>
      <c r="P12" s="87" t="str">
        <f t="shared" si="11"/>
        <v/>
      </c>
      <c r="Q12" s="87" t="str">
        <f t="shared" si="12"/>
        <v/>
      </c>
      <c r="R12" s="82" t="str">
        <f t="shared" si="3"/>
        <v xml:space="preserve"> </v>
      </c>
      <c r="S12" s="87" t="str">
        <f t="shared" si="13"/>
        <v/>
      </c>
      <c r="T12" s="87" t="str">
        <f t="shared" si="14"/>
        <v/>
      </c>
      <c r="U12" s="82" t="str">
        <f t="shared" si="4"/>
        <v xml:space="preserve"> </v>
      </c>
      <c r="V12" s="87" t="str">
        <f t="shared" si="15"/>
        <v/>
      </c>
      <c r="W12" s="87" t="str">
        <f t="shared" si="16"/>
        <v/>
      </c>
      <c r="X12" s="82" t="str">
        <f t="shared" si="5"/>
        <v xml:space="preserve"> </v>
      </c>
      <c r="Y12" s="87" t="str">
        <f t="shared" si="17"/>
        <v/>
      </c>
      <c r="Z12" s="87" t="str">
        <f t="shared" si="18"/>
        <v/>
      </c>
      <c r="AA12" s="82" t="str">
        <f t="shared" si="6"/>
        <v xml:space="preserve"> </v>
      </c>
      <c r="AB12" s="87" t="str">
        <f t="shared" si="19"/>
        <v/>
      </c>
      <c r="AC12" s="87" t="str">
        <f t="shared" si="20"/>
        <v/>
      </c>
    </row>
    <row r="13" spans="2:29" s="3" customFormat="1" ht="19.899999999999999" customHeight="1">
      <c r="B13" s="73"/>
      <c r="C13" s="301"/>
      <c r="D13" s="74"/>
      <c r="E13" s="74"/>
      <c r="F13" s="79"/>
      <c r="G13" s="82" t="str">
        <f t="shared" si="7"/>
        <v xml:space="preserve"> </v>
      </c>
      <c r="H13" s="345"/>
      <c r="I13" s="82" t="str">
        <f t="shared" si="0"/>
        <v/>
      </c>
      <c r="J13" s="87" t="str">
        <f t="shared" si="8"/>
        <v/>
      </c>
      <c r="K13" s="87" t="str">
        <f t="shared" si="21"/>
        <v/>
      </c>
      <c r="L13" s="82" t="str">
        <f t="shared" si="1"/>
        <v xml:space="preserve"> </v>
      </c>
      <c r="M13" s="87" t="str">
        <f t="shared" si="9"/>
        <v/>
      </c>
      <c r="N13" s="87" t="str">
        <f t="shared" si="10"/>
        <v/>
      </c>
      <c r="O13" s="82" t="str">
        <f t="shared" si="2"/>
        <v xml:space="preserve"> </v>
      </c>
      <c r="P13" s="87" t="str">
        <f t="shared" si="11"/>
        <v/>
      </c>
      <c r="Q13" s="87" t="str">
        <f t="shared" si="12"/>
        <v/>
      </c>
      <c r="R13" s="82" t="str">
        <f t="shared" si="3"/>
        <v xml:space="preserve"> </v>
      </c>
      <c r="S13" s="87" t="str">
        <f t="shared" si="13"/>
        <v/>
      </c>
      <c r="T13" s="87" t="str">
        <f t="shared" si="14"/>
        <v/>
      </c>
      <c r="U13" s="82" t="str">
        <f t="shared" si="4"/>
        <v xml:space="preserve"> </v>
      </c>
      <c r="V13" s="87" t="str">
        <f t="shared" si="15"/>
        <v/>
      </c>
      <c r="W13" s="87" t="str">
        <f t="shared" si="16"/>
        <v/>
      </c>
      <c r="X13" s="82" t="str">
        <f t="shared" si="5"/>
        <v xml:space="preserve"> </v>
      </c>
      <c r="Y13" s="87" t="str">
        <f t="shared" si="17"/>
        <v/>
      </c>
      <c r="Z13" s="87" t="str">
        <f t="shared" si="18"/>
        <v/>
      </c>
      <c r="AA13" s="82" t="str">
        <f t="shared" si="6"/>
        <v xml:space="preserve"> </v>
      </c>
      <c r="AB13" s="87" t="str">
        <f t="shared" si="19"/>
        <v/>
      </c>
      <c r="AC13" s="87" t="str">
        <f t="shared" si="20"/>
        <v/>
      </c>
    </row>
    <row r="14" spans="2:29" s="3" customFormat="1" ht="19.899999999999999" customHeight="1">
      <c r="B14" s="73"/>
      <c r="C14" s="301"/>
      <c r="D14" s="74"/>
      <c r="E14" s="74"/>
      <c r="F14" s="79"/>
      <c r="G14" s="82" t="str">
        <f t="shared" si="7"/>
        <v xml:space="preserve"> </v>
      </c>
      <c r="H14" s="345"/>
      <c r="I14" s="82" t="str">
        <f t="shared" si="0"/>
        <v/>
      </c>
      <c r="J14" s="87" t="str">
        <f t="shared" si="8"/>
        <v/>
      </c>
      <c r="K14" s="87" t="str">
        <f t="shared" si="21"/>
        <v/>
      </c>
      <c r="L14" s="82" t="str">
        <f t="shared" si="1"/>
        <v xml:space="preserve"> </v>
      </c>
      <c r="M14" s="87" t="str">
        <f t="shared" si="9"/>
        <v/>
      </c>
      <c r="N14" s="87" t="str">
        <f t="shared" si="10"/>
        <v/>
      </c>
      <c r="O14" s="82" t="str">
        <f t="shared" si="2"/>
        <v xml:space="preserve"> </v>
      </c>
      <c r="P14" s="87" t="str">
        <f t="shared" si="11"/>
        <v/>
      </c>
      <c r="Q14" s="87" t="str">
        <f t="shared" si="12"/>
        <v/>
      </c>
      <c r="R14" s="82" t="str">
        <f t="shared" si="3"/>
        <v xml:space="preserve"> </v>
      </c>
      <c r="S14" s="87" t="str">
        <f t="shared" si="13"/>
        <v/>
      </c>
      <c r="T14" s="87" t="str">
        <f t="shared" si="14"/>
        <v/>
      </c>
      <c r="U14" s="82" t="str">
        <f t="shared" si="4"/>
        <v xml:space="preserve"> </v>
      </c>
      <c r="V14" s="87" t="str">
        <f t="shared" si="15"/>
        <v/>
      </c>
      <c r="W14" s="87" t="str">
        <f t="shared" si="16"/>
        <v/>
      </c>
      <c r="X14" s="82" t="str">
        <f t="shared" si="5"/>
        <v xml:space="preserve"> </v>
      </c>
      <c r="Y14" s="87" t="str">
        <f t="shared" si="17"/>
        <v/>
      </c>
      <c r="Z14" s="87" t="str">
        <f t="shared" si="18"/>
        <v/>
      </c>
      <c r="AA14" s="82" t="str">
        <f t="shared" si="6"/>
        <v xml:space="preserve"> </v>
      </c>
      <c r="AB14" s="87" t="str">
        <f t="shared" si="19"/>
        <v/>
      </c>
      <c r="AC14" s="87" t="str">
        <f t="shared" si="20"/>
        <v/>
      </c>
    </row>
    <row r="15" spans="2:29" s="3" customFormat="1" ht="19.899999999999999" customHeight="1">
      <c r="B15" s="73"/>
      <c r="C15" s="301"/>
      <c r="D15" s="74"/>
      <c r="E15" s="74"/>
      <c r="F15" s="79"/>
      <c r="G15" s="82" t="str">
        <f t="shared" ref="G15:G32" si="22">IF(D15=0," ",(D15*F15)/(1-(1+F15)^(-E15)))</f>
        <v xml:space="preserve"> </v>
      </c>
      <c r="H15" s="345"/>
      <c r="I15" s="82" t="str">
        <f t="shared" si="0"/>
        <v/>
      </c>
      <c r="J15" s="87" t="str">
        <f t="shared" si="8"/>
        <v/>
      </c>
      <c r="K15" s="87" t="str">
        <f t="shared" si="21"/>
        <v/>
      </c>
      <c r="L15" s="82" t="str">
        <f t="shared" si="1"/>
        <v xml:space="preserve"> </v>
      </c>
      <c r="M15" s="87" t="str">
        <f t="shared" si="9"/>
        <v/>
      </c>
      <c r="N15" s="87" t="str">
        <f t="shared" si="10"/>
        <v/>
      </c>
      <c r="O15" s="82" t="str">
        <f t="shared" si="2"/>
        <v xml:space="preserve"> </v>
      </c>
      <c r="P15" s="87" t="str">
        <f t="shared" si="11"/>
        <v/>
      </c>
      <c r="Q15" s="87" t="str">
        <f t="shared" si="12"/>
        <v/>
      </c>
      <c r="R15" s="82" t="str">
        <f t="shared" si="3"/>
        <v xml:space="preserve"> </v>
      </c>
      <c r="S15" s="87" t="str">
        <f t="shared" si="13"/>
        <v/>
      </c>
      <c r="T15" s="87" t="str">
        <f t="shared" si="14"/>
        <v/>
      </c>
      <c r="U15" s="82" t="str">
        <f t="shared" si="4"/>
        <v xml:space="preserve"> </v>
      </c>
      <c r="V15" s="87" t="str">
        <f t="shared" si="15"/>
        <v/>
      </c>
      <c r="W15" s="87" t="str">
        <f t="shared" si="16"/>
        <v/>
      </c>
      <c r="X15" s="82" t="str">
        <f t="shared" si="5"/>
        <v xml:space="preserve"> </v>
      </c>
      <c r="Y15" s="87" t="str">
        <f t="shared" si="17"/>
        <v/>
      </c>
      <c r="Z15" s="87" t="str">
        <f t="shared" si="18"/>
        <v/>
      </c>
      <c r="AA15" s="82" t="str">
        <f t="shared" si="6"/>
        <v xml:space="preserve"> </v>
      </c>
      <c r="AB15" s="87" t="str">
        <f t="shared" si="19"/>
        <v/>
      </c>
      <c r="AC15" s="87" t="str">
        <f t="shared" si="20"/>
        <v/>
      </c>
    </row>
    <row r="16" spans="2:29" s="3" customFormat="1" ht="19.899999999999999" customHeight="1">
      <c r="B16" s="73"/>
      <c r="C16" s="301"/>
      <c r="D16" s="74"/>
      <c r="E16" s="74"/>
      <c r="F16" s="79"/>
      <c r="G16" s="82" t="str">
        <f t="shared" si="22"/>
        <v xml:space="preserve"> </v>
      </c>
      <c r="H16" s="345"/>
      <c r="I16" s="82" t="str">
        <f t="shared" si="0"/>
        <v/>
      </c>
      <c r="J16" s="87" t="str">
        <f>IF($H16="","",IF($I16="remboursé","remboursé",$H16*$F16))</f>
        <v/>
      </c>
      <c r="K16" s="87" t="str">
        <f t="shared" si="21"/>
        <v/>
      </c>
      <c r="L16" s="82" t="str">
        <f t="shared" si="1"/>
        <v xml:space="preserve"> </v>
      </c>
      <c r="M16" s="87" t="str">
        <f t="shared" si="9"/>
        <v/>
      </c>
      <c r="N16" s="87" t="str">
        <f t="shared" si="10"/>
        <v/>
      </c>
      <c r="O16" s="82" t="str">
        <f t="shared" si="2"/>
        <v xml:space="preserve"> </v>
      </c>
      <c r="P16" s="87" t="str">
        <f t="shared" si="11"/>
        <v/>
      </c>
      <c r="Q16" s="87" t="str">
        <f t="shared" si="12"/>
        <v/>
      </c>
      <c r="R16" s="82" t="str">
        <f t="shared" si="3"/>
        <v xml:space="preserve"> </v>
      </c>
      <c r="S16" s="87" t="str">
        <f t="shared" si="13"/>
        <v/>
      </c>
      <c r="T16" s="87" t="str">
        <f t="shared" si="14"/>
        <v/>
      </c>
      <c r="U16" s="82" t="str">
        <f t="shared" si="4"/>
        <v xml:space="preserve"> </v>
      </c>
      <c r="V16" s="87" t="str">
        <f t="shared" si="15"/>
        <v/>
      </c>
      <c r="W16" s="87" t="str">
        <f t="shared" si="16"/>
        <v/>
      </c>
      <c r="X16" s="82" t="str">
        <f t="shared" si="5"/>
        <v xml:space="preserve"> </v>
      </c>
      <c r="Y16" s="87" t="str">
        <f t="shared" si="17"/>
        <v/>
      </c>
      <c r="Z16" s="87" t="str">
        <f t="shared" si="18"/>
        <v/>
      </c>
      <c r="AA16" s="82" t="str">
        <f t="shared" si="6"/>
        <v xml:space="preserve"> </v>
      </c>
      <c r="AB16" s="87" t="str">
        <f t="shared" si="19"/>
        <v/>
      </c>
      <c r="AC16" s="87" t="str">
        <f t="shared" si="20"/>
        <v/>
      </c>
    </row>
    <row r="17" spans="2:29" s="3" customFormat="1" ht="19.899999999999999" customHeight="1">
      <c r="B17" s="73"/>
      <c r="C17" s="301"/>
      <c r="D17" s="74"/>
      <c r="E17" s="74"/>
      <c r="F17" s="79"/>
      <c r="G17" s="82" t="str">
        <f t="shared" si="22"/>
        <v xml:space="preserve"> </v>
      </c>
      <c r="H17" s="345"/>
      <c r="I17" s="82" t="str">
        <f t="shared" si="0"/>
        <v/>
      </c>
      <c r="J17" s="87" t="str">
        <f t="shared" ref="J17:J32" si="23">IF($H17="","",IF($I17="remboursé","remboursé",$H17*$F17))</f>
        <v/>
      </c>
      <c r="K17" s="87" t="str">
        <f t="shared" si="21"/>
        <v/>
      </c>
      <c r="L17" s="82" t="str">
        <f t="shared" si="1"/>
        <v xml:space="preserve"> </v>
      </c>
      <c r="M17" s="87" t="str">
        <f t="shared" si="9"/>
        <v/>
      </c>
      <c r="N17" s="87" t="str">
        <f t="shared" si="10"/>
        <v/>
      </c>
      <c r="O17" s="82" t="str">
        <f t="shared" si="2"/>
        <v xml:space="preserve"> </v>
      </c>
      <c r="P17" s="87" t="str">
        <f t="shared" si="11"/>
        <v/>
      </c>
      <c r="Q17" s="87" t="str">
        <f t="shared" si="12"/>
        <v/>
      </c>
      <c r="R17" s="82" t="str">
        <f t="shared" si="3"/>
        <v xml:space="preserve"> </v>
      </c>
      <c r="S17" s="87" t="str">
        <f t="shared" si="13"/>
        <v/>
      </c>
      <c r="T17" s="87" t="str">
        <f t="shared" si="14"/>
        <v/>
      </c>
      <c r="U17" s="82" t="str">
        <f t="shared" si="4"/>
        <v xml:space="preserve"> </v>
      </c>
      <c r="V17" s="87" t="str">
        <f t="shared" si="15"/>
        <v/>
      </c>
      <c r="W17" s="87" t="str">
        <f t="shared" si="16"/>
        <v/>
      </c>
      <c r="X17" s="82" t="str">
        <f t="shared" si="5"/>
        <v xml:space="preserve"> </v>
      </c>
      <c r="Y17" s="87" t="str">
        <f t="shared" si="17"/>
        <v/>
      </c>
      <c r="Z17" s="87" t="str">
        <f t="shared" si="18"/>
        <v/>
      </c>
      <c r="AA17" s="82" t="str">
        <f t="shared" si="6"/>
        <v xml:space="preserve"> </v>
      </c>
      <c r="AB17" s="87" t="str">
        <f t="shared" si="19"/>
        <v/>
      </c>
      <c r="AC17" s="87" t="str">
        <f t="shared" si="20"/>
        <v/>
      </c>
    </row>
    <row r="18" spans="2:29" s="3" customFormat="1" ht="19.899999999999999" customHeight="1">
      <c r="B18" s="73"/>
      <c r="C18" s="301"/>
      <c r="D18" s="74"/>
      <c r="E18" s="74"/>
      <c r="F18" s="79"/>
      <c r="G18" s="82" t="str">
        <f t="shared" si="22"/>
        <v xml:space="preserve"> </v>
      </c>
      <c r="H18" s="345"/>
      <c r="I18" s="82" t="str">
        <f t="shared" si="0"/>
        <v/>
      </c>
      <c r="J18" s="87" t="str">
        <f t="shared" si="23"/>
        <v/>
      </c>
      <c r="K18" s="87" t="str">
        <f t="shared" si="21"/>
        <v/>
      </c>
      <c r="L18" s="82" t="str">
        <f t="shared" si="1"/>
        <v xml:space="preserve"> </v>
      </c>
      <c r="M18" s="87" t="str">
        <f t="shared" si="9"/>
        <v/>
      </c>
      <c r="N18" s="87" t="str">
        <f t="shared" si="10"/>
        <v/>
      </c>
      <c r="O18" s="82" t="str">
        <f t="shared" si="2"/>
        <v xml:space="preserve"> </v>
      </c>
      <c r="P18" s="87" t="str">
        <f t="shared" si="11"/>
        <v/>
      </c>
      <c r="Q18" s="87" t="str">
        <f t="shared" si="12"/>
        <v/>
      </c>
      <c r="R18" s="82" t="str">
        <f t="shared" si="3"/>
        <v xml:space="preserve"> </v>
      </c>
      <c r="S18" s="87" t="str">
        <f t="shared" si="13"/>
        <v/>
      </c>
      <c r="T18" s="87" t="str">
        <f t="shared" si="14"/>
        <v/>
      </c>
      <c r="U18" s="82" t="str">
        <f t="shared" si="4"/>
        <v xml:space="preserve"> </v>
      </c>
      <c r="V18" s="87" t="str">
        <f t="shared" si="15"/>
        <v/>
      </c>
      <c r="W18" s="87" t="str">
        <f t="shared" si="16"/>
        <v/>
      </c>
      <c r="X18" s="82" t="str">
        <f t="shared" si="5"/>
        <v xml:space="preserve"> </v>
      </c>
      <c r="Y18" s="87" t="str">
        <f t="shared" si="17"/>
        <v/>
      </c>
      <c r="Z18" s="87" t="str">
        <f t="shared" si="18"/>
        <v/>
      </c>
      <c r="AA18" s="82" t="str">
        <f t="shared" si="6"/>
        <v xml:space="preserve"> </v>
      </c>
      <c r="AB18" s="87" t="str">
        <f t="shared" si="19"/>
        <v/>
      </c>
      <c r="AC18" s="87" t="str">
        <f t="shared" si="20"/>
        <v/>
      </c>
    </row>
    <row r="19" spans="2:29" s="3" customFormat="1" ht="19.899999999999999" customHeight="1">
      <c r="B19" s="73"/>
      <c r="C19" s="301"/>
      <c r="D19" s="74"/>
      <c r="E19" s="74"/>
      <c r="F19" s="79"/>
      <c r="G19" s="82" t="str">
        <f t="shared" si="22"/>
        <v xml:space="preserve"> </v>
      </c>
      <c r="H19" s="345"/>
      <c r="I19" s="82" t="str">
        <f t="shared" si="0"/>
        <v/>
      </c>
      <c r="J19" s="87" t="str">
        <f t="shared" si="23"/>
        <v/>
      </c>
      <c r="K19" s="87" t="str">
        <f t="shared" si="21"/>
        <v/>
      </c>
      <c r="L19" s="82" t="str">
        <f t="shared" si="1"/>
        <v xml:space="preserve"> </v>
      </c>
      <c r="M19" s="87" t="str">
        <f t="shared" si="9"/>
        <v/>
      </c>
      <c r="N19" s="87" t="str">
        <f t="shared" si="10"/>
        <v/>
      </c>
      <c r="O19" s="82" t="str">
        <f t="shared" si="2"/>
        <v xml:space="preserve"> </v>
      </c>
      <c r="P19" s="87" t="str">
        <f t="shared" si="11"/>
        <v/>
      </c>
      <c r="Q19" s="87" t="str">
        <f t="shared" si="12"/>
        <v/>
      </c>
      <c r="R19" s="82" t="str">
        <f t="shared" si="3"/>
        <v xml:space="preserve"> </v>
      </c>
      <c r="S19" s="87" t="str">
        <f t="shared" si="13"/>
        <v/>
      </c>
      <c r="T19" s="87" t="str">
        <f t="shared" si="14"/>
        <v/>
      </c>
      <c r="U19" s="82" t="str">
        <f t="shared" si="4"/>
        <v xml:space="preserve"> </v>
      </c>
      <c r="V19" s="87" t="str">
        <f t="shared" si="15"/>
        <v/>
      </c>
      <c r="W19" s="87" t="str">
        <f t="shared" si="16"/>
        <v/>
      </c>
      <c r="X19" s="82" t="str">
        <f t="shared" si="5"/>
        <v xml:space="preserve"> </v>
      </c>
      <c r="Y19" s="87" t="str">
        <f t="shared" si="17"/>
        <v/>
      </c>
      <c r="Z19" s="87" t="str">
        <f t="shared" si="18"/>
        <v/>
      </c>
      <c r="AA19" s="82" t="str">
        <f t="shared" si="6"/>
        <v xml:space="preserve"> </v>
      </c>
      <c r="AB19" s="87" t="str">
        <f t="shared" si="19"/>
        <v/>
      </c>
      <c r="AC19" s="87" t="str">
        <f t="shared" si="20"/>
        <v/>
      </c>
    </row>
    <row r="20" spans="2:29" s="3" customFormat="1" ht="19.899999999999999" customHeight="1">
      <c r="B20" s="73"/>
      <c r="C20" s="301"/>
      <c r="D20" s="74"/>
      <c r="E20" s="74"/>
      <c r="F20" s="79"/>
      <c r="G20" s="82" t="str">
        <f t="shared" si="22"/>
        <v xml:space="preserve"> </v>
      </c>
      <c r="H20" s="345"/>
      <c r="I20" s="82" t="str">
        <f t="shared" si="0"/>
        <v/>
      </c>
      <c r="J20" s="87" t="str">
        <f t="shared" si="23"/>
        <v/>
      </c>
      <c r="K20" s="87" t="str">
        <f t="shared" si="21"/>
        <v/>
      </c>
      <c r="L20" s="82" t="str">
        <f t="shared" si="1"/>
        <v xml:space="preserve"> </v>
      </c>
      <c r="M20" s="87" t="str">
        <f t="shared" si="9"/>
        <v/>
      </c>
      <c r="N20" s="87" t="str">
        <f t="shared" si="10"/>
        <v/>
      </c>
      <c r="O20" s="82" t="str">
        <f t="shared" si="2"/>
        <v xml:space="preserve"> </v>
      </c>
      <c r="P20" s="87" t="str">
        <f t="shared" si="11"/>
        <v/>
      </c>
      <c r="Q20" s="87" t="str">
        <f t="shared" si="12"/>
        <v/>
      </c>
      <c r="R20" s="82" t="str">
        <f t="shared" si="3"/>
        <v xml:space="preserve"> </v>
      </c>
      <c r="S20" s="87" t="str">
        <f t="shared" si="13"/>
        <v/>
      </c>
      <c r="T20" s="87" t="str">
        <f t="shared" si="14"/>
        <v/>
      </c>
      <c r="U20" s="82" t="str">
        <f t="shared" si="4"/>
        <v xml:space="preserve"> </v>
      </c>
      <c r="V20" s="87" t="str">
        <f t="shared" si="15"/>
        <v/>
      </c>
      <c r="W20" s="87" t="str">
        <f t="shared" si="16"/>
        <v/>
      </c>
      <c r="X20" s="82" t="str">
        <f t="shared" si="5"/>
        <v xml:space="preserve"> </v>
      </c>
      <c r="Y20" s="87" t="str">
        <f t="shared" si="17"/>
        <v/>
      </c>
      <c r="Z20" s="87" t="str">
        <f t="shared" si="18"/>
        <v/>
      </c>
      <c r="AA20" s="82" t="str">
        <f t="shared" si="6"/>
        <v xml:space="preserve"> </v>
      </c>
      <c r="AB20" s="87" t="str">
        <f t="shared" si="19"/>
        <v/>
      </c>
      <c r="AC20" s="87" t="str">
        <f t="shared" si="20"/>
        <v/>
      </c>
    </row>
    <row r="21" spans="2:29" s="3" customFormat="1" ht="19.899999999999999" customHeight="1">
      <c r="B21" s="73"/>
      <c r="C21" s="301"/>
      <c r="D21" s="74"/>
      <c r="E21" s="74"/>
      <c r="F21" s="79"/>
      <c r="G21" s="82" t="str">
        <f t="shared" si="22"/>
        <v xml:space="preserve"> </v>
      </c>
      <c r="H21" s="345"/>
      <c r="I21" s="82" t="str">
        <f t="shared" si="0"/>
        <v/>
      </c>
      <c r="J21" s="87" t="str">
        <f t="shared" si="23"/>
        <v/>
      </c>
      <c r="K21" s="87" t="str">
        <f t="shared" si="21"/>
        <v/>
      </c>
      <c r="L21" s="82" t="str">
        <f t="shared" si="1"/>
        <v xml:space="preserve"> </v>
      </c>
      <c r="M21" s="87" t="str">
        <f t="shared" si="9"/>
        <v/>
      </c>
      <c r="N21" s="87" t="str">
        <f t="shared" si="10"/>
        <v/>
      </c>
      <c r="O21" s="82" t="str">
        <f t="shared" si="2"/>
        <v xml:space="preserve"> </v>
      </c>
      <c r="P21" s="87" t="str">
        <f t="shared" si="11"/>
        <v/>
      </c>
      <c r="Q21" s="87" t="str">
        <f t="shared" si="12"/>
        <v/>
      </c>
      <c r="R21" s="82" t="str">
        <f t="shared" si="3"/>
        <v xml:space="preserve"> </v>
      </c>
      <c r="S21" s="87" t="str">
        <f t="shared" si="13"/>
        <v/>
      </c>
      <c r="T21" s="87" t="str">
        <f t="shared" si="14"/>
        <v/>
      </c>
      <c r="U21" s="82" t="str">
        <f t="shared" si="4"/>
        <v xml:space="preserve"> </v>
      </c>
      <c r="V21" s="87" t="str">
        <f t="shared" si="15"/>
        <v/>
      </c>
      <c r="W21" s="87" t="str">
        <f t="shared" si="16"/>
        <v/>
      </c>
      <c r="X21" s="82" t="str">
        <f t="shared" si="5"/>
        <v xml:space="preserve"> </v>
      </c>
      <c r="Y21" s="87" t="str">
        <f t="shared" si="17"/>
        <v/>
      </c>
      <c r="Z21" s="87" t="str">
        <f t="shared" si="18"/>
        <v/>
      </c>
      <c r="AA21" s="82" t="str">
        <f t="shared" si="6"/>
        <v xml:space="preserve"> </v>
      </c>
      <c r="AB21" s="87" t="str">
        <f t="shared" si="19"/>
        <v/>
      </c>
      <c r="AC21" s="87" t="str">
        <f t="shared" si="20"/>
        <v/>
      </c>
    </row>
    <row r="22" spans="2:29" s="3" customFormat="1" ht="19.899999999999999" customHeight="1">
      <c r="B22" s="73"/>
      <c r="C22" s="301"/>
      <c r="D22" s="74"/>
      <c r="E22" s="74"/>
      <c r="F22" s="79"/>
      <c r="G22" s="82" t="str">
        <f t="shared" si="22"/>
        <v xml:space="preserve"> </v>
      </c>
      <c r="H22" s="345"/>
      <c r="I22" s="82" t="str">
        <f t="shared" si="0"/>
        <v/>
      </c>
      <c r="J22" s="87" t="str">
        <f t="shared" si="23"/>
        <v/>
      </c>
      <c r="K22" s="87" t="str">
        <f t="shared" si="21"/>
        <v/>
      </c>
      <c r="L22" s="82" t="str">
        <f t="shared" si="1"/>
        <v xml:space="preserve"> </v>
      </c>
      <c r="M22" s="87" t="str">
        <f t="shared" si="9"/>
        <v/>
      </c>
      <c r="N22" s="87" t="str">
        <f t="shared" si="10"/>
        <v/>
      </c>
      <c r="O22" s="82" t="str">
        <f t="shared" si="2"/>
        <v xml:space="preserve"> </v>
      </c>
      <c r="P22" s="87" t="str">
        <f t="shared" si="11"/>
        <v/>
      </c>
      <c r="Q22" s="87" t="str">
        <f t="shared" si="12"/>
        <v/>
      </c>
      <c r="R22" s="82" t="str">
        <f t="shared" si="3"/>
        <v xml:space="preserve"> </v>
      </c>
      <c r="S22" s="87" t="str">
        <f t="shared" si="13"/>
        <v/>
      </c>
      <c r="T22" s="87" t="str">
        <f t="shared" si="14"/>
        <v/>
      </c>
      <c r="U22" s="82" t="str">
        <f t="shared" si="4"/>
        <v xml:space="preserve"> </v>
      </c>
      <c r="V22" s="87" t="str">
        <f t="shared" si="15"/>
        <v/>
      </c>
      <c r="W22" s="87" t="str">
        <f t="shared" si="16"/>
        <v/>
      </c>
      <c r="X22" s="82" t="str">
        <f t="shared" si="5"/>
        <v xml:space="preserve"> </v>
      </c>
      <c r="Y22" s="87" t="str">
        <f t="shared" si="17"/>
        <v/>
      </c>
      <c r="Z22" s="87" t="str">
        <f t="shared" si="18"/>
        <v/>
      </c>
      <c r="AA22" s="82" t="str">
        <f t="shared" si="6"/>
        <v xml:space="preserve"> </v>
      </c>
      <c r="AB22" s="87" t="str">
        <f t="shared" si="19"/>
        <v/>
      </c>
      <c r="AC22" s="87" t="str">
        <f t="shared" si="20"/>
        <v/>
      </c>
    </row>
    <row r="23" spans="2:29" s="3" customFormat="1" ht="19.899999999999999" customHeight="1">
      <c r="B23" s="73"/>
      <c r="C23" s="301"/>
      <c r="D23" s="74"/>
      <c r="E23" s="74"/>
      <c r="F23" s="79"/>
      <c r="G23" s="82" t="str">
        <f t="shared" si="22"/>
        <v xml:space="preserve"> </v>
      </c>
      <c r="H23" s="345"/>
      <c r="I23" s="82" t="str">
        <f t="shared" si="0"/>
        <v/>
      </c>
      <c r="J23" s="87" t="str">
        <f t="shared" si="23"/>
        <v/>
      </c>
      <c r="K23" s="87" t="str">
        <f t="shared" si="21"/>
        <v/>
      </c>
      <c r="L23" s="82" t="str">
        <f t="shared" si="1"/>
        <v xml:space="preserve"> </v>
      </c>
      <c r="M23" s="87" t="str">
        <f t="shared" si="9"/>
        <v/>
      </c>
      <c r="N23" s="87" t="str">
        <f t="shared" si="10"/>
        <v/>
      </c>
      <c r="O23" s="82" t="str">
        <f t="shared" si="2"/>
        <v xml:space="preserve"> </v>
      </c>
      <c r="P23" s="87" t="str">
        <f t="shared" si="11"/>
        <v/>
      </c>
      <c r="Q23" s="87" t="str">
        <f t="shared" si="12"/>
        <v/>
      </c>
      <c r="R23" s="82" t="str">
        <f t="shared" si="3"/>
        <v xml:space="preserve"> </v>
      </c>
      <c r="S23" s="87" t="str">
        <f t="shared" si="13"/>
        <v/>
      </c>
      <c r="T23" s="87" t="str">
        <f t="shared" si="14"/>
        <v/>
      </c>
      <c r="U23" s="82" t="str">
        <f t="shared" si="4"/>
        <v xml:space="preserve"> </v>
      </c>
      <c r="V23" s="87" t="str">
        <f t="shared" si="15"/>
        <v/>
      </c>
      <c r="W23" s="87" t="str">
        <f t="shared" si="16"/>
        <v/>
      </c>
      <c r="X23" s="82" t="str">
        <f t="shared" si="5"/>
        <v xml:space="preserve"> </v>
      </c>
      <c r="Y23" s="87" t="str">
        <f t="shared" si="17"/>
        <v/>
      </c>
      <c r="Z23" s="87" t="str">
        <f t="shared" si="18"/>
        <v/>
      </c>
      <c r="AA23" s="82" t="str">
        <f t="shared" si="6"/>
        <v xml:space="preserve"> </v>
      </c>
      <c r="AB23" s="87" t="str">
        <f t="shared" si="19"/>
        <v/>
      </c>
      <c r="AC23" s="87" t="str">
        <f t="shared" si="20"/>
        <v/>
      </c>
    </row>
    <row r="24" spans="2:29" s="3" customFormat="1" ht="19.899999999999999" customHeight="1">
      <c r="B24" s="73"/>
      <c r="C24" s="301"/>
      <c r="D24" s="74"/>
      <c r="E24" s="74"/>
      <c r="F24" s="79"/>
      <c r="G24" s="82" t="str">
        <f t="shared" si="22"/>
        <v xml:space="preserve"> </v>
      </c>
      <c r="H24" s="345"/>
      <c r="I24" s="82" t="str">
        <f t="shared" si="0"/>
        <v/>
      </c>
      <c r="J24" s="87" t="str">
        <f t="shared" si="23"/>
        <v/>
      </c>
      <c r="K24" s="87" t="str">
        <f t="shared" si="21"/>
        <v/>
      </c>
      <c r="L24" s="82" t="str">
        <f t="shared" si="1"/>
        <v xml:space="preserve"> </v>
      </c>
      <c r="M24" s="87" t="str">
        <f t="shared" si="9"/>
        <v/>
      </c>
      <c r="N24" s="87" t="str">
        <f t="shared" si="10"/>
        <v/>
      </c>
      <c r="O24" s="82" t="str">
        <f t="shared" si="2"/>
        <v xml:space="preserve"> </v>
      </c>
      <c r="P24" s="87" t="str">
        <f t="shared" si="11"/>
        <v/>
      </c>
      <c r="Q24" s="87" t="str">
        <f t="shared" si="12"/>
        <v/>
      </c>
      <c r="R24" s="82" t="str">
        <f t="shared" si="3"/>
        <v xml:space="preserve"> </v>
      </c>
      <c r="S24" s="87" t="str">
        <f t="shared" si="13"/>
        <v/>
      </c>
      <c r="T24" s="87" t="str">
        <f t="shared" si="14"/>
        <v/>
      </c>
      <c r="U24" s="82" t="str">
        <f t="shared" si="4"/>
        <v xml:space="preserve"> </v>
      </c>
      <c r="V24" s="87" t="str">
        <f t="shared" si="15"/>
        <v/>
      </c>
      <c r="W24" s="87" t="str">
        <f t="shared" si="16"/>
        <v/>
      </c>
      <c r="X24" s="82" t="str">
        <f t="shared" si="5"/>
        <v xml:space="preserve"> </v>
      </c>
      <c r="Y24" s="87" t="str">
        <f t="shared" si="17"/>
        <v/>
      </c>
      <c r="Z24" s="87" t="str">
        <f t="shared" si="18"/>
        <v/>
      </c>
      <c r="AA24" s="82" t="str">
        <f t="shared" si="6"/>
        <v xml:space="preserve"> </v>
      </c>
      <c r="AB24" s="87" t="str">
        <f t="shared" si="19"/>
        <v/>
      </c>
      <c r="AC24" s="87" t="str">
        <f t="shared" si="20"/>
        <v/>
      </c>
    </row>
    <row r="25" spans="2:29" s="3" customFormat="1" ht="19.899999999999999" customHeight="1">
      <c r="B25" s="73"/>
      <c r="C25" s="301"/>
      <c r="D25" s="74"/>
      <c r="E25" s="74"/>
      <c r="F25" s="79"/>
      <c r="G25" s="82" t="str">
        <f t="shared" si="22"/>
        <v xml:space="preserve"> </v>
      </c>
      <c r="H25" s="345"/>
      <c r="I25" s="82" t="str">
        <f t="shared" si="0"/>
        <v/>
      </c>
      <c r="J25" s="87" t="str">
        <f t="shared" si="23"/>
        <v/>
      </c>
      <c r="K25" s="87" t="str">
        <f t="shared" si="21"/>
        <v/>
      </c>
      <c r="L25" s="82" t="str">
        <f t="shared" si="1"/>
        <v xml:space="preserve"> </v>
      </c>
      <c r="M25" s="87" t="str">
        <f t="shared" si="9"/>
        <v/>
      </c>
      <c r="N25" s="87" t="str">
        <f t="shared" si="10"/>
        <v/>
      </c>
      <c r="O25" s="82" t="str">
        <f t="shared" si="2"/>
        <v xml:space="preserve"> </v>
      </c>
      <c r="P25" s="87" t="str">
        <f t="shared" si="11"/>
        <v/>
      </c>
      <c r="Q25" s="87" t="str">
        <f t="shared" si="12"/>
        <v/>
      </c>
      <c r="R25" s="82" t="str">
        <f t="shared" si="3"/>
        <v xml:space="preserve"> </v>
      </c>
      <c r="S25" s="87" t="str">
        <f t="shared" si="13"/>
        <v/>
      </c>
      <c r="T25" s="87" t="str">
        <f t="shared" si="14"/>
        <v/>
      </c>
      <c r="U25" s="82" t="str">
        <f t="shared" si="4"/>
        <v xml:space="preserve"> </v>
      </c>
      <c r="V25" s="87" t="str">
        <f t="shared" si="15"/>
        <v/>
      </c>
      <c r="W25" s="87" t="str">
        <f t="shared" si="16"/>
        <v/>
      </c>
      <c r="X25" s="82" t="str">
        <f t="shared" si="5"/>
        <v xml:space="preserve"> </v>
      </c>
      <c r="Y25" s="87" t="str">
        <f t="shared" si="17"/>
        <v/>
      </c>
      <c r="Z25" s="87" t="str">
        <f t="shared" si="18"/>
        <v/>
      </c>
      <c r="AA25" s="82" t="str">
        <f t="shared" si="6"/>
        <v xml:space="preserve"> </v>
      </c>
      <c r="AB25" s="87" t="str">
        <f t="shared" si="19"/>
        <v/>
      </c>
      <c r="AC25" s="87" t="str">
        <f t="shared" si="20"/>
        <v/>
      </c>
    </row>
    <row r="26" spans="2:29" s="3" customFormat="1" ht="19.899999999999999" customHeight="1">
      <c r="B26" s="73"/>
      <c r="C26" s="301"/>
      <c r="D26" s="74"/>
      <c r="E26" s="74"/>
      <c r="F26" s="79"/>
      <c r="G26" s="82" t="str">
        <f t="shared" si="22"/>
        <v xml:space="preserve"> </v>
      </c>
      <c r="H26" s="345"/>
      <c r="I26" s="82" t="str">
        <f t="shared" si="0"/>
        <v/>
      </c>
      <c r="J26" s="87" t="str">
        <f t="shared" si="23"/>
        <v/>
      </c>
      <c r="K26" s="87" t="str">
        <f t="shared" si="21"/>
        <v/>
      </c>
      <c r="L26" s="82" t="str">
        <f t="shared" si="1"/>
        <v xml:space="preserve"> </v>
      </c>
      <c r="M26" s="87" t="str">
        <f t="shared" si="9"/>
        <v/>
      </c>
      <c r="N26" s="87" t="str">
        <f t="shared" si="10"/>
        <v/>
      </c>
      <c r="O26" s="82" t="str">
        <f t="shared" si="2"/>
        <v xml:space="preserve"> </v>
      </c>
      <c r="P26" s="87" t="str">
        <f t="shared" si="11"/>
        <v/>
      </c>
      <c r="Q26" s="87" t="str">
        <f t="shared" si="12"/>
        <v/>
      </c>
      <c r="R26" s="82" t="str">
        <f t="shared" si="3"/>
        <v xml:space="preserve"> </v>
      </c>
      <c r="S26" s="87" t="str">
        <f t="shared" si="13"/>
        <v/>
      </c>
      <c r="T26" s="87" t="str">
        <f t="shared" si="14"/>
        <v/>
      </c>
      <c r="U26" s="82" t="str">
        <f t="shared" si="4"/>
        <v xml:space="preserve"> </v>
      </c>
      <c r="V26" s="87" t="str">
        <f t="shared" si="15"/>
        <v/>
      </c>
      <c r="W26" s="87" t="str">
        <f t="shared" si="16"/>
        <v/>
      </c>
      <c r="X26" s="82" t="str">
        <f t="shared" si="5"/>
        <v xml:space="preserve"> </v>
      </c>
      <c r="Y26" s="87" t="str">
        <f t="shared" si="17"/>
        <v/>
      </c>
      <c r="Z26" s="87" t="str">
        <f t="shared" si="18"/>
        <v/>
      </c>
      <c r="AA26" s="82" t="str">
        <f t="shared" si="6"/>
        <v xml:space="preserve"> </v>
      </c>
      <c r="AB26" s="87" t="str">
        <f t="shared" si="19"/>
        <v/>
      </c>
      <c r="AC26" s="87" t="str">
        <f t="shared" si="20"/>
        <v/>
      </c>
    </row>
    <row r="27" spans="2:29" s="3" customFormat="1" ht="19.899999999999999" customHeight="1">
      <c r="B27" s="73"/>
      <c r="C27" s="301"/>
      <c r="D27" s="74"/>
      <c r="E27" s="74"/>
      <c r="F27" s="79"/>
      <c r="G27" s="82" t="str">
        <f t="shared" si="22"/>
        <v xml:space="preserve"> </v>
      </c>
      <c r="H27" s="345"/>
      <c r="I27" s="82" t="str">
        <f t="shared" si="0"/>
        <v/>
      </c>
      <c r="J27" s="87" t="str">
        <f t="shared" si="23"/>
        <v/>
      </c>
      <c r="K27" s="87" t="str">
        <f t="shared" si="21"/>
        <v/>
      </c>
      <c r="L27" s="82" t="str">
        <f t="shared" si="1"/>
        <v xml:space="preserve"> </v>
      </c>
      <c r="M27" s="87" t="str">
        <f t="shared" si="9"/>
        <v/>
      </c>
      <c r="N27" s="87" t="str">
        <f t="shared" si="10"/>
        <v/>
      </c>
      <c r="O27" s="82" t="str">
        <f t="shared" si="2"/>
        <v xml:space="preserve"> </v>
      </c>
      <c r="P27" s="87" t="str">
        <f t="shared" si="11"/>
        <v/>
      </c>
      <c r="Q27" s="87" t="str">
        <f t="shared" si="12"/>
        <v/>
      </c>
      <c r="R27" s="82" t="str">
        <f t="shared" si="3"/>
        <v xml:space="preserve"> </v>
      </c>
      <c r="S27" s="87" t="str">
        <f t="shared" si="13"/>
        <v/>
      </c>
      <c r="T27" s="87" t="str">
        <f t="shared" si="14"/>
        <v/>
      </c>
      <c r="U27" s="82" t="str">
        <f t="shared" si="4"/>
        <v xml:space="preserve"> </v>
      </c>
      <c r="V27" s="87" t="str">
        <f t="shared" si="15"/>
        <v/>
      </c>
      <c r="W27" s="87" t="str">
        <f t="shared" si="16"/>
        <v/>
      </c>
      <c r="X27" s="82" t="str">
        <f t="shared" si="5"/>
        <v xml:space="preserve"> </v>
      </c>
      <c r="Y27" s="87" t="str">
        <f t="shared" si="17"/>
        <v/>
      </c>
      <c r="Z27" s="87" t="str">
        <f t="shared" si="18"/>
        <v/>
      </c>
      <c r="AA27" s="82" t="str">
        <f t="shared" si="6"/>
        <v xml:space="preserve"> </v>
      </c>
      <c r="AB27" s="87" t="str">
        <f t="shared" si="19"/>
        <v/>
      </c>
      <c r="AC27" s="87" t="str">
        <f t="shared" si="20"/>
        <v/>
      </c>
    </row>
    <row r="28" spans="2:29" s="3" customFormat="1" ht="19.899999999999999" customHeight="1">
      <c r="B28" s="73"/>
      <c r="C28" s="301"/>
      <c r="D28" s="74"/>
      <c r="E28" s="74"/>
      <c r="F28" s="79"/>
      <c r="G28" s="82" t="str">
        <f t="shared" si="22"/>
        <v xml:space="preserve"> </v>
      </c>
      <c r="H28" s="345"/>
      <c r="I28" s="82" t="str">
        <f t="shared" si="0"/>
        <v/>
      </c>
      <c r="J28" s="87" t="str">
        <f t="shared" si="23"/>
        <v/>
      </c>
      <c r="K28" s="87" t="str">
        <f t="shared" si="21"/>
        <v/>
      </c>
      <c r="L28" s="82" t="str">
        <f t="shared" si="1"/>
        <v xml:space="preserve"> </v>
      </c>
      <c r="M28" s="87" t="str">
        <f t="shared" si="9"/>
        <v/>
      </c>
      <c r="N28" s="87" t="str">
        <f t="shared" si="10"/>
        <v/>
      </c>
      <c r="O28" s="82" t="str">
        <f t="shared" si="2"/>
        <v xml:space="preserve"> </v>
      </c>
      <c r="P28" s="87" t="str">
        <f t="shared" si="11"/>
        <v/>
      </c>
      <c r="Q28" s="87" t="str">
        <f t="shared" si="12"/>
        <v/>
      </c>
      <c r="R28" s="82" t="str">
        <f t="shared" si="3"/>
        <v xml:space="preserve"> </v>
      </c>
      <c r="S28" s="87" t="str">
        <f t="shared" si="13"/>
        <v/>
      </c>
      <c r="T28" s="87" t="str">
        <f t="shared" si="14"/>
        <v/>
      </c>
      <c r="U28" s="82" t="str">
        <f t="shared" si="4"/>
        <v xml:space="preserve"> </v>
      </c>
      <c r="V28" s="87" t="str">
        <f t="shared" si="15"/>
        <v/>
      </c>
      <c r="W28" s="87" t="str">
        <f t="shared" si="16"/>
        <v/>
      </c>
      <c r="X28" s="82" t="str">
        <f t="shared" si="5"/>
        <v xml:space="preserve"> </v>
      </c>
      <c r="Y28" s="87" t="str">
        <f t="shared" si="17"/>
        <v/>
      </c>
      <c r="Z28" s="87" t="str">
        <f t="shared" si="18"/>
        <v/>
      </c>
      <c r="AA28" s="82" t="str">
        <f t="shared" si="6"/>
        <v xml:space="preserve"> </v>
      </c>
      <c r="AB28" s="87" t="str">
        <f t="shared" si="19"/>
        <v/>
      </c>
      <c r="AC28" s="87" t="str">
        <f t="shared" si="20"/>
        <v/>
      </c>
    </row>
    <row r="29" spans="2:29" s="3" customFormat="1" ht="19.899999999999999" customHeight="1">
      <c r="B29" s="73"/>
      <c r="C29" s="301"/>
      <c r="D29" s="74"/>
      <c r="E29" s="74"/>
      <c r="F29" s="79"/>
      <c r="G29" s="82" t="str">
        <f t="shared" si="22"/>
        <v xml:space="preserve"> </v>
      </c>
      <c r="H29" s="345"/>
      <c r="I29" s="82" t="str">
        <f t="shared" si="0"/>
        <v/>
      </c>
      <c r="J29" s="87" t="str">
        <f t="shared" si="23"/>
        <v/>
      </c>
      <c r="K29" s="87" t="str">
        <f t="shared" si="21"/>
        <v/>
      </c>
      <c r="L29" s="82" t="str">
        <f t="shared" si="1"/>
        <v xml:space="preserve"> </v>
      </c>
      <c r="M29" s="87" t="str">
        <f t="shared" si="9"/>
        <v/>
      </c>
      <c r="N29" s="87" t="str">
        <f t="shared" si="10"/>
        <v/>
      </c>
      <c r="O29" s="82" t="str">
        <f t="shared" si="2"/>
        <v xml:space="preserve"> </v>
      </c>
      <c r="P29" s="87" t="str">
        <f t="shared" si="11"/>
        <v/>
      </c>
      <c r="Q29" s="87" t="str">
        <f t="shared" si="12"/>
        <v/>
      </c>
      <c r="R29" s="82" t="str">
        <f t="shared" si="3"/>
        <v xml:space="preserve"> </v>
      </c>
      <c r="S29" s="87" t="str">
        <f t="shared" si="13"/>
        <v/>
      </c>
      <c r="T29" s="87" t="str">
        <f t="shared" si="14"/>
        <v/>
      </c>
      <c r="U29" s="82" t="str">
        <f t="shared" si="4"/>
        <v xml:space="preserve"> </v>
      </c>
      <c r="V29" s="87" t="str">
        <f t="shared" si="15"/>
        <v/>
      </c>
      <c r="W29" s="87" t="str">
        <f t="shared" si="16"/>
        <v/>
      </c>
      <c r="X29" s="82" t="str">
        <f t="shared" si="5"/>
        <v xml:space="preserve"> </v>
      </c>
      <c r="Y29" s="87" t="str">
        <f t="shared" si="17"/>
        <v/>
      </c>
      <c r="Z29" s="87" t="str">
        <f t="shared" si="18"/>
        <v/>
      </c>
      <c r="AA29" s="82" t="str">
        <f t="shared" si="6"/>
        <v xml:space="preserve"> </v>
      </c>
      <c r="AB29" s="87" t="str">
        <f t="shared" si="19"/>
        <v/>
      </c>
      <c r="AC29" s="87" t="str">
        <f t="shared" si="20"/>
        <v/>
      </c>
    </row>
    <row r="30" spans="2:29" s="3" customFormat="1" ht="19.899999999999999" customHeight="1">
      <c r="B30" s="73"/>
      <c r="C30" s="301"/>
      <c r="D30" s="74"/>
      <c r="E30" s="74"/>
      <c r="F30" s="79"/>
      <c r="G30" s="82" t="str">
        <f t="shared" si="22"/>
        <v xml:space="preserve"> </v>
      </c>
      <c r="H30" s="345"/>
      <c r="I30" s="82" t="str">
        <f t="shared" si="0"/>
        <v/>
      </c>
      <c r="J30" s="87" t="str">
        <f t="shared" si="23"/>
        <v/>
      </c>
      <c r="K30" s="87" t="str">
        <f t="shared" si="21"/>
        <v/>
      </c>
      <c r="L30" s="82" t="str">
        <f t="shared" si="1"/>
        <v xml:space="preserve"> </v>
      </c>
      <c r="M30" s="87" t="str">
        <f t="shared" si="9"/>
        <v/>
      </c>
      <c r="N30" s="87" t="str">
        <f t="shared" si="10"/>
        <v/>
      </c>
      <c r="O30" s="82" t="str">
        <f t="shared" si="2"/>
        <v xml:space="preserve"> </v>
      </c>
      <c r="P30" s="87" t="str">
        <f t="shared" si="11"/>
        <v/>
      </c>
      <c r="Q30" s="87" t="str">
        <f t="shared" si="12"/>
        <v/>
      </c>
      <c r="R30" s="82" t="str">
        <f t="shared" si="3"/>
        <v xml:space="preserve"> </v>
      </c>
      <c r="S30" s="87" t="str">
        <f t="shared" si="13"/>
        <v/>
      </c>
      <c r="T30" s="87" t="str">
        <f t="shared" si="14"/>
        <v/>
      </c>
      <c r="U30" s="82" t="str">
        <f t="shared" si="4"/>
        <v xml:space="preserve"> </v>
      </c>
      <c r="V30" s="87" t="str">
        <f t="shared" si="15"/>
        <v/>
      </c>
      <c r="W30" s="87" t="str">
        <f t="shared" si="16"/>
        <v/>
      </c>
      <c r="X30" s="82" t="str">
        <f t="shared" si="5"/>
        <v xml:space="preserve"> </v>
      </c>
      <c r="Y30" s="87" t="str">
        <f t="shared" si="17"/>
        <v/>
      </c>
      <c r="Z30" s="87" t="str">
        <f t="shared" si="18"/>
        <v/>
      </c>
      <c r="AA30" s="82" t="str">
        <f t="shared" si="6"/>
        <v xml:space="preserve"> </v>
      </c>
      <c r="AB30" s="87" t="str">
        <f t="shared" si="19"/>
        <v/>
      </c>
      <c r="AC30" s="87" t="str">
        <f t="shared" si="20"/>
        <v/>
      </c>
    </row>
    <row r="31" spans="2:29" s="3" customFormat="1" ht="19.899999999999999" customHeight="1">
      <c r="B31" s="77"/>
      <c r="C31" s="302"/>
      <c r="D31" s="74"/>
      <c r="E31" s="74"/>
      <c r="F31" s="80"/>
      <c r="G31" s="82" t="str">
        <f t="shared" si="22"/>
        <v xml:space="preserve"> </v>
      </c>
      <c r="H31" s="345"/>
      <c r="I31" s="82" t="str">
        <f t="shared" si="0"/>
        <v/>
      </c>
      <c r="J31" s="87" t="str">
        <f t="shared" si="23"/>
        <v/>
      </c>
      <c r="K31" s="87" t="str">
        <f t="shared" si="21"/>
        <v/>
      </c>
      <c r="L31" s="82" t="str">
        <f t="shared" si="1"/>
        <v xml:space="preserve"> </v>
      </c>
      <c r="M31" s="87" t="str">
        <f t="shared" si="9"/>
        <v/>
      </c>
      <c r="N31" s="87" t="str">
        <f t="shared" si="10"/>
        <v/>
      </c>
      <c r="O31" s="82" t="str">
        <f t="shared" si="2"/>
        <v xml:space="preserve"> </v>
      </c>
      <c r="P31" s="87" t="str">
        <f t="shared" si="11"/>
        <v/>
      </c>
      <c r="Q31" s="87" t="str">
        <f t="shared" si="12"/>
        <v/>
      </c>
      <c r="R31" s="82" t="str">
        <f t="shared" si="3"/>
        <v xml:space="preserve"> </v>
      </c>
      <c r="S31" s="87" t="str">
        <f t="shared" si="13"/>
        <v/>
      </c>
      <c r="T31" s="87" t="str">
        <f t="shared" si="14"/>
        <v/>
      </c>
      <c r="U31" s="82" t="str">
        <f t="shared" si="4"/>
        <v xml:space="preserve"> </v>
      </c>
      <c r="V31" s="87" t="str">
        <f t="shared" si="15"/>
        <v/>
      </c>
      <c r="W31" s="87" t="str">
        <f t="shared" si="16"/>
        <v/>
      </c>
      <c r="X31" s="82" t="str">
        <f t="shared" si="5"/>
        <v xml:space="preserve"> </v>
      </c>
      <c r="Y31" s="87" t="str">
        <f t="shared" si="17"/>
        <v/>
      </c>
      <c r="Z31" s="87" t="str">
        <f t="shared" si="18"/>
        <v/>
      </c>
      <c r="AA31" s="82" t="str">
        <f t="shared" si="6"/>
        <v xml:space="preserve"> </v>
      </c>
      <c r="AB31" s="87" t="str">
        <f t="shared" si="19"/>
        <v/>
      </c>
      <c r="AC31" s="87" t="str">
        <f t="shared" si="20"/>
        <v/>
      </c>
    </row>
    <row r="32" spans="2:29" s="3" customFormat="1" ht="19.899999999999999" customHeight="1" thickBot="1">
      <c r="B32" s="77"/>
      <c r="C32" s="303"/>
      <c r="D32" s="74"/>
      <c r="E32" s="74"/>
      <c r="F32" s="149"/>
      <c r="G32" s="150" t="str">
        <f t="shared" si="22"/>
        <v xml:space="preserve"> </v>
      </c>
      <c r="H32" s="346"/>
      <c r="I32" s="150" t="str">
        <f t="shared" si="0"/>
        <v/>
      </c>
      <c r="J32" s="87" t="str">
        <f t="shared" si="23"/>
        <v/>
      </c>
      <c r="K32" s="87" t="str">
        <f t="shared" si="21"/>
        <v/>
      </c>
      <c r="L32" s="82" t="str">
        <f t="shared" si="1"/>
        <v xml:space="preserve"> </v>
      </c>
      <c r="M32" s="87" t="str">
        <f t="shared" si="9"/>
        <v/>
      </c>
      <c r="N32" s="87" t="str">
        <f t="shared" si="10"/>
        <v/>
      </c>
      <c r="O32" s="82" t="str">
        <f t="shared" si="2"/>
        <v xml:space="preserve"> </v>
      </c>
      <c r="P32" s="87" t="str">
        <f t="shared" si="11"/>
        <v/>
      </c>
      <c r="Q32" s="87" t="str">
        <f t="shared" si="12"/>
        <v/>
      </c>
      <c r="R32" s="82" t="str">
        <f t="shared" si="3"/>
        <v xml:space="preserve"> </v>
      </c>
      <c r="S32" s="87" t="str">
        <f t="shared" si="13"/>
        <v/>
      </c>
      <c r="T32" s="87" t="str">
        <f t="shared" si="14"/>
        <v/>
      </c>
      <c r="U32" s="82" t="str">
        <f t="shared" si="4"/>
        <v xml:space="preserve"> </v>
      </c>
      <c r="V32" s="87" t="str">
        <f t="shared" si="15"/>
        <v/>
      </c>
      <c r="W32" s="87" t="str">
        <f t="shared" si="16"/>
        <v/>
      </c>
      <c r="X32" s="82" t="str">
        <f t="shared" si="5"/>
        <v xml:space="preserve"> </v>
      </c>
      <c r="Y32" s="87" t="str">
        <f t="shared" si="17"/>
        <v/>
      </c>
      <c r="Z32" s="87" t="str">
        <f t="shared" si="18"/>
        <v/>
      </c>
      <c r="AA32" s="82" t="str">
        <f t="shared" si="6"/>
        <v xml:space="preserve"> </v>
      </c>
      <c r="AB32" s="87" t="str">
        <f t="shared" si="19"/>
        <v/>
      </c>
      <c r="AC32" s="87" t="str">
        <f t="shared" si="20"/>
        <v/>
      </c>
    </row>
    <row r="33" spans="2:29" s="3" customFormat="1" ht="19.899999999999999" customHeight="1" thickBot="1">
      <c r="B33" s="305" t="s">
        <v>109</v>
      </c>
      <c r="C33" s="152"/>
      <c r="D33" s="151">
        <f>SUM(D10:D32)</f>
        <v>0</v>
      </c>
      <c r="E33" s="152"/>
      <c r="F33" s="153"/>
      <c r="G33" s="154">
        <f>SUM(G10:G32)</f>
        <v>0</v>
      </c>
      <c r="H33" s="154">
        <f>SUM(H10:H32)</f>
        <v>0</v>
      </c>
      <c r="I33" s="154">
        <f>SUM(I10:I32)</f>
        <v>0</v>
      </c>
      <c r="J33" s="154">
        <f t="shared" ref="J33:AC33" si="24">SUM(J10:J32)</f>
        <v>0</v>
      </c>
      <c r="K33" s="154">
        <f t="shared" si="24"/>
        <v>0</v>
      </c>
      <c r="L33" s="154">
        <f t="shared" si="24"/>
        <v>0</v>
      </c>
      <c r="M33" s="154">
        <f t="shared" si="24"/>
        <v>0</v>
      </c>
      <c r="N33" s="154">
        <f t="shared" si="24"/>
        <v>0</v>
      </c>
      <c r="O33" s="154">
        <f t="shared" si="24"/>
        <v>0</v>
      </c>
      <c r="P33" s="154">
        <f t="shared" si="24"/>
        <v>0</v>
      </c>
      <c r="Q33" s="154">
        <f t="shared" si="24"/>
        <v>0</v>
      </c>
      <c r="R33" s="154">
        <f t="shared" si="24"/>
        <v>0</v>
      </c>
      <c r="S33" s="154">
        <f t="shared" si="24"/>
        <v>0</v>
      </c>
      <c r="T33" s="154">
        <f t="shared" si="24"/>
        <v>0</v>
      </c>
      <c r="U33" s="154">
        <f t="shared" si="24"/>
        <v>0</v>
      </c>
      <c r="V33" s="154">
        <f t="shared" si="24"/>
        <v>0</v>
      </c>
      <c r="W33" s="154">
        <f t="shared" si="24"/>
        <v>0</v>
      </c>
      <c r="X33" s="154">
        <f t="shared" si="24"/>
        <v>0</v>
      </c>
      <c r="Y33" s="154">
        <f t="shared" si="24"/>
        <v>0</v>
      </c>
      <c r="Z33" s="154">
        <f t="shared" si="24"/>
        <v>0</v>
      </c>
      <c r="AA33" s="214">
        <f t="shared" si="24"/>
        <v>0</v>
      </c>
      <c r="AB33" s="154">
        <f t="shared" si="24"/>
        <v>0</v>
      </c>
      <c r="AC33" s="154">
        <f t="shared" si="24"/>
        <v>0</v>
      </c>
    </row>
    <row r="34" spans="2:29" s="3" customFormat="1" ht="19.149999999999999" customHeight="1">
      <c r="B34" s="941" t="s">
        <v>350</v>
      </c>
      <c r="C34" s="942"/>
      <c r="D34" s="942"/>
      <c r="E34" s="942"/>
      <c r="F34" s="942"/>
      <c r="G34" s="942"/>
      <c r="H34" s="942"/>
      <c r="I34" s="942"/>
      <c r="J34" s="942"/>
      <c r="K34" s="942"/>
      <c r="L34" s="942"/>
      <c r="M34" s="942"/>
      <c r="N34" s="942"/>
      <c r="O34" s="942"/>
      <c r="P34" s="942"/>
      <c r="Q34" s="942"/>
      <c r="R34" s="942"/>
      <c r="S34" s="942"/>
      <c r="T34" s="942"/>
      <c r="U34" s="942"/>
      <c r="V34" s="942"/>
      <c r="W34" s="942"/>
      <c r="X34" s="942"/>
      <c r="Y34" s="215"/>
      <c r="Z34" s="215"/>
      <c r="AA34" s="225"/>
      <c r="AB34" s="225"/>
      <c r="AC34" s="215"/>
    </row>
    <row r="35" spans="2:29" s="3" customFormat="1" ht="20.100000000000001" customHeight="1">
      <c r="B35" s="77"/>
      <c r="C35" s="86">
        <f>C4</f>
        <v>2028</v>
      </c>
      <c r="D35" s="74"/>
      <c r="E35" s="74"/>
      <c r="F35" s="79"/>
      <c r="G35" s="87" t="str">
        <f t="shared" ref="G35:G43" si="25">IF(D35=0," ",(D35*F35)/(1-(1+F35)^(-E35)))</f>
        <v xml:space="preserve"> </v>
      </c>
      <c r="H35" s="231"/>
      <c r="I35" s="87" t="str">
        <f>IF($D$35=""," ",IF($E$35-(I6-$C$35)&gt;0,$G$35,"remboursé"))</f>
        <v xml:space="preserve"> </v>
      </c>
      <c r="J35" s="87" t="str">
        <f>IF($D35="","",$F35*$D35)</f>
        <v/>
      </c>
      <c r="K35" s="87" t="str">
        <f>IF($D35="","",IF(($D35-I35)&lt;0,"remboursé",$D35-(I35-J35)))</f>
        <v/>
      </c>
      <c r="L35" s="87" t="str">
        <f>IF($D35=""," ",IF($E$35-($L$6-$C35)&gt;0,$G$35,"remboursé"))</f>
        <v xml:space="preserve"> </v>
      </c>
      <c r="M35" s="87" t="str">
        <f>IF($D35="","",IF(L35="remboursé","remboursé",K35*$F35))</f>
        <v/>
      </c>
      <c r="N35" s="87" t="str">
        <f>IF($D35="","",IF(K35="remboursé","remboursé",IF((K35-L35)&lt;0,"remboursé",K35-(L35-M35))))</f>
        <v/>
      </c>
      <c r="O35" s="87" t="str">
        <f>IF($D$35=""," ",IF($E$35-(O6-$C$35)&gt;0,$G$35,"remboursé"))</f>
        <v xml:space="preserve"> </v>
      </c>
      <c r="P35" s="87" t="str">
        <f>IF($D35="","",IF(O35="remboursé","remboursé",N35*$F35))</f>
        <v/>
      </c>
      <c r="Q35" s="87" t="str">
        <f>IF($D35="","",IF(N35="remboursé","remboursé",IF((N35-O35)&lt;0,"remboursé",N35-(O35-P35))))</f>
        <v/>
      </c>
      <c r="R35" s="87" t="str">
        <f>IF($D$35=""," ",IF($E$35-(R6-$C$35)&gt;0,$G$35,"remboursé"))</f>
        <v xml:space="preserve"> </v>
      </c>
      <c r="S35" s="87" t="str">
        <f>IF($D35="","",IF(R35="remboursé","remboursé",Q35*$F35))</f>
        <v/>
      </c>
      <c r="T35" s="87" t="str">
        <f>IF($D35="","",IF(Q35="remboursé","remboursé",IF((Q35-R35)&lt;0,"remboursé",Q35-(R35-S35))))</f>
        <v/>
      </c>
      <c r="U35" s="87" t="str">
        <f>IF($D$35=""," ",IF($E$35-(U6-$C$35)&gt;0,$G$35,"remboursé"))</f>
        <v xml:space="preserve"> </v>
      </c>
      <c r="V35" s="87" t="str">
        <f>IF($D35="","",IF(U35="remboursé","remboursé",T35*$F35))</f>
        <v/>
      </c>
      <c r="W35" s="87" t="str">
        <f>IF($D35="","",IF(T35="remboursé","remboursé",IF((T35-U35)&lt;0,"remboursé",T35-(U35-V35))))</f>
        <v/>
      </c>
      <c r="X35" s="87" t="str">
        <f>IF($D$35=""," ",IF($E$35-(X6-$C$35)&gt;0,$G$35,"remboursé"))</f>
        <v xml:space="preserve"> </v>
      </c>
      <c r="Y35" s="87" t="str">
        <f>IF($D35="","",IF(X35="remboursé","remboursé",W35*$F35))</f>
        <v/>
      </c>
      <c r="Z35" s="87" t="str">
        <f>IF($D35="","",IF(W35="remboursé","remboursé",IF((W35-X35)&lt;0,"remboursé",W35-(X35-Y35))))</f>
        <v/>
      </c>
      <c r="AA35" s="216" t="str">
        <f>IF($D$35=""," ",IF($E$35-(AA6-$C$35)&gt;0,$G$35,"remboursé"))</f>
        <v xml:space="preserve"> </v>
      </c>
      <c r="AB35" s="87" t="str">
        <f>IF($D35="","",IF(AA35="remboursé","remboursé",Z35*$F35))</f>
        <v/>
      </c>
      <c r="AC35" s="87" t="str">
        <f>IF($D35="","",IF(Z35="remboursé","remboursé",IF((Z35-AA35)&lt;0,"remboursé",Z35-(AA35-AB35))))</f>
        <v/>
      </c>
    </row>
    <row r="36" spans="2:29" ht="20.100000000000001" customHeight="1">
      <c r="B36" s="77"/>
      <c r="C36" s="86">
        <f>C4</f>
        <v>2028</v>
      </c>
      <c r="D36" s="74"/>
      <c r="E36" s="74"/>
      <c r="F36" s="79"/>
      <c r="G36" s="87" t="str">
        <f t="shared" si="25"/>
        <v xml:space="preserve"> </v>
      </c>
      <c r="H36" s="231"/>
      <c r="I36" s="87" t="str">
        <f>IF($D$36=""," ",IF($E$36-(I6-$C$36)&gt;0,$G$36,"remboursé"))</f>
        <v xml:space="preserve"> </v>
      </c>
      <c r="J36" s="87" t="str">
        <f t="shared" ref="J36:J43" si="26">IF($D36="","",$F36*$D36)</f>
        <v/>
      </c>
      <c r="K36" s="87" t="str">
        <f t="shared" ref="K36:K43" si="27">IF($D36="","",IF(($D36-I36)&lt;0,"remboursé",$D36-(I36-J36)))</f>
        <v/>
      </c>
      <c r="L36" s="87" t="str">
        <f>IF($D$36=""," ",IF($E$36-(L6-$C$36)&gt;0,$G$36,"remboursé"))</f>
        <v xml:space="preserve"> </v>
      </c>
      <c r="M36" s="87" t="str">
        <f t="shared" ref="M36:M43" si="28">IF(D36="","",IF(L36="remboursé","remboursé",K36*F36))</f>
        <v/>
      </c>
      <c r="N36" s="87" t="str">
        <f t="shared" ref="N36:N43" si="29">IF($D36="","",IF(K36="remboursé","remboursé",IF((K36-L36)&lt;0,"remboursé",K36-(L36-M36))))</f>
        <v/>
      </c>
      <c r="O36" s="87" t="str">
        <f>IF($D$36=""," ",IF($E$36-(O6-$C$36)&gt;0,$G$36,"remboursé"))</f>
        <v xml:space="preserve"> </v>
      </c>
      <c r="P36" s="87" t="str">
        <f t="shared" ref="P36:P43" si="30">IF($D36="","",IF(O36="remboursé","remboursé",N36*$F36))</f>
        <v/>
      </c>
      <c r="Q36" s="87" t="str">
        <f t="shared" ref="Q36:Q43" si="31">IF($D36="","",IF(N36="remboursé","remboursé",IF((N36-O36)&lt;0,"remboursé",N36-(O36-P36))))</f>
        <v/>
      </c>
      <c r="R36" s="87" t="str">
        <f>IF($D$36=""," ",IF($E$36-(R6-$C$36)&gt;0,$G$36,"remboursé"))</f>
        <v xml:space="preserve"> </v>
      </c>
      <c r="S36" s="87" t="str">
        <f t="shared" ref="S36:S43" si="32">IF($D36="","",IF(R36="remboursé","remboursé",Q36*$F36))</f>
        <v/>
      </c>
      <c r="T36" s="87" t="str">
        <f t="shared" ref="T36:T43" si="33">IF($D36="","",IF(Q36="remboursé","remboursé",IF((Q36-R36)&lt;0,"remboursé",Q36-(R36-S36))))</f>
        <v/>
      </c>
      <c r="U36" s="87" t="str">
        <f>IF($D$36=""," ",IF($E$36-(U6-$C$36)&gt;0,$G$36,"remboursé"))</f>
        <v xml:space="preserve"> </v>
      </c>
      <c r="V36" s="87" t="str">
        <f t="shared" ref="V36:V43" si="34">IF($D36="","",IF(U36="remboursé","remboursé",T36*$F36))</f>
        <v/>
      </c>
      <c r="W36" s="87" t="str">
        <f t="shared" ref="W36:W43" si="35">IF($D36="","",IF(T36="remboursé","remboursé",IF((T36-U36)&lt;0,"remboursé",T36-(U36-V36))))</f>
        <v/>
      </c>
      <c r="X36" s="87" t="str">
        <f>IF($D$36=""," ",IF($E$36-(X6-$C$36)&gt;0,$G$36,"remboursé"))</f>
        <v xml:space="preserve"> </v>
      </c>
      <c r="Y36" s="87" t="str">
        <f t="shared" ref="Y36:Y43" si="36">IF($D36="","",IF(X36="remboursé","remboursé",W36*$F36))</f>
        <v/>
      </c>
      <c r="Z36" s="87" t="str">
        <f t="shared" ref="Z36:Z43" si="37">IF($D36="","",IF(W36="remboursé","remboursé",IF((W36-X36)&lt;0,"remboursé",W36-(X36-Y36))))</f>
        <v/>
      </c>
      <c r="AA36" s="216" t="str">
        <f>IF($D$36=""," ",IF($E$36-(AA6-$C$36)&gt;0,$G$36,"remboursé"))</f>
        <v xml:space="preserve"> </v>
      </c>
      <c r="AB36" s="87" t="str">
        <f t="shared" ref="AB36:AB43" si="38">IF($D36="","",IF(AA36="remboursé","remboursé",Z36*$F36))</f>
        <v/>
      </c>
      <c r="AC36" s="87" t="str">
        <f t="shared" ref="AC36:AC42" si="39">IF($D36="","",IF(Z36="remboursé","remboursé",IF((Z36-AA36)&lt;0,"remboursé",Z36-(AA36-AB36))))</f>
        <v/>
      </c>
    </row>
    <row r="37" spans="2:29" ht="20.100000000000001" customHeight="1">
      <c r="B37" s="77"/>
      <c r="C37" s="86">
        <f>C4</f>
        <v>2028</v>
      </c>
      <c r="D37" s="74"/>
      <c r="E37" s="74"/>
      <c r="F37" s="79"/>
      <c r="G37" s="87" t="str">
        <f t="shared" si="25"/>
        <v xml:space="preserve"> </v>
      </c>
      <c r="H37" s="231"/>
      <c r="I37" s="87" t="str">
        <f>IF($D$37=""," ",IF($E$37-(I6-$C$37)&gt;0,$G$37,"remboursé"))</f>
        <v xml:space="preserve"> </v>
      </c>
      <c r="J37" s="87" t="str">
        <f t="shared" si="26"/>
        <v/>
      </c>
      <c r="K37" s="87" t="str">
        <f t="shared" si="27"/>
        <v/>
      </c>
      <c r="L37" s="87" t="str">
        <f>IF($D$37=""," ",IF($E$37-(L6-$C$37)&gt;0,$G$37,"remboursé"))</f>
        <v xml:space="preserve"> </v>
      </c>
      <c r="M37" s="87" t="str">
        <f t="shared" si="28"/>
        <v/>
      </c>
      <c r="N37" s="87" t="str">
        <f t="shared" si="29"/>
        <v/>
      </c>
      <c r="O37" s="87" t="str">
        <f>IF($D$37=""," ",IF($E$37-(O6-$C$37)&gt;0,$G$37,"remboursé"))</f>
        <v xml:space="preserve"> </v>
      </c>
      <c r="P37" s="87" t="str">
        <f t="shared" si="30"/>
        <v/>
      </c>
      <c r="Q37" s="87" t="str">
        <f t="shared" si="31"/>
        <v/>
      </c>
      <c r="R37" s="87" t="str">
        <f>IF($D$37=""," ",IF($E$37-(R6-$C$37)&gt;0,$G$37,"remboursé"))</f>
        <v xml:space="preserve"> </v>
      </c>
      <c r="S37" s="87" t="str">
        <f t="shared" si="32"/>
        <v/>
      </c>
      <c r="T37" s="87" t="str">
        <f t="shared" si="33"/>
        <v/>
      </c>
      <c r="U37" s="87" t="str">
        <f>IF($D$37=""," ",IF($E$37-(U6-$C$37)&gt;0,$G$37,"remboursé"))</f>
        <v xml:space="preserve"> </v>
      </c>
      <c r="V37" s="87" t="str">
        <f t="shared" si="34"/>
        <v/>
      </c>
      <c r="W37" s="87" t="str">
        <f t="shared" si="35"/>
        <v/>
      </c>
      <c r="X37" s="87" t="str">
        <f>IF($D$37=""," ",IF($E$37-(X6-$C$37)&gt;0,$G$37,"remboursé"))</f>
        <v xml:space="preserve"> </v>
      </c>
      <c r="Y37" s="87" t="str">
        <f t="shared" si="36"/>
        <v/>
      </c>
      <c r="Z37" s="87" t="str">
        <f t="shared" si="37"/>
        <v/>
      </c>
      <c r="AA37" s="216" t="str">
        <f>IF($D$37=""," ",IF($E$37-(AA6-$C$37)&gt;0,$G$37,"remboursé"))</f>
        <v xml:space="preserve"> </v>
      </c>
      <c r="AB37" s="87" t="str">
        <f t="shared" si="38"/>
        <v/>
      </c>
      <c r="AC37" s="87" t="str">
        <f t="shared" si="39"/>
        <v/>
      </c>
    </row>
    <row r="38" spans="2:29" ht="20.100000000000001" customHeight="1">
      <c r="B38" s="77"/>
      <c r="C38" s="86">
        <f>C4</f>
        <v>2028</v>
      </c>
      <c r="D38" s="74"/>
      <c r="E38" s="74"/>
      <c r="F38" s="79"/>
      <c r="G38" s="87" t="str">
        <f t="shared" si="25"/>
        <v xml:space="preserve"> </v>
      </c>
      <c r="H38" s="231"/>
      <c r="I38" s="87" t="str">
        <f>IF($D$38=""," ",IF($E$38-(I6-$C$38)&gt;0,$G$38,"remboursé"))</f>
        <v xml:space="preserve"> </v>
      </c>
      <c r="J38" s="87" t="str">
        <f t="shared" si="26"/>
        <v/>
      </c>
      <c r="K38" s="87" t="str">
        <f t="shared" si="27"/>
        <v/>
      </c>
      <c r="L38" s="87" t="str">
        <f>IF($D$38=""," ",IF($E$38-(L6-$C$38)&gt;0,$G$38,"remboursé"))</f>
        <v xml:space="preserve"> </v>
      </c>
      <c r="M38" s="87" t="str">
        <f t="shared" si="28"/>
        <v/>
      </c>
      <c r="N38" s="87" t="str">
        <f t="shared" si="29"/>
        <v/>
      </c>
      <c r="O38" s="87" t="str">
        <f>IF($D$38=""," ",IF($E$38-(O6-$C$38)&gt;0,$G$38,"remboursé"))</f>
        <v xml:space="preserve"> </v>
      </c>
      <c r="P38" s="87" t="str">
        <f t="shared" si="30"/>
        <v/>
      </c>
      <c r="Q38" s="87" t="str">
        <f t="shared" si="31"/>
        <v/>
      </c>
      <c r="R38" s="87" t="str">
        <f>IF($D$38=""," ",IF($E$38-(R6-$C$38)&gt;0,$G$38,"remboursé"))</f>
        <v xml:space="preserve"> </v>
      </c>
      <c r="S38" s="87" t="str">
        <f t="shared" si="32"/>
        <v/>
      </c>
      <c r="T38" s="87" t="str">
        <f t="shared" si="33"/>
        <v/>
      </c>
      <c r="U38" s="87" t="str">
        <f>IF($D$38=""," ",IF($E$38-(U6-$C$38)&gt;0,$G$38,"remboursé"))</f>
        <v xml:space="preserve"> </v>
      </c>
      <c r="V38" s="87" t="str">
        <f t="shared" si="34"/>
        <v/>
      </c>
      <c r="W38" s="87" t="str">
        <f t="shared" si="35"/>
        <v/>
      </c>
      <c r="X38" s="87" t="str">
        <f>IF($D$38=""," ",IF($E$38-(X6-$C$38)&gt;0,$G$38,"remboursé"))</f>
        <v xml:space="preserve"> </v>
      </c>
      <c r="Y38" s="87" t="str">
        <f t="shared" si="36"/>
        <v/>
      </c>
      <c r="Z38" s="87" t="str">
        <f t="shared" si="37"/>
        <v/>
      </c>
      <c r="AA38" s="216" t="str">
        <f>IF($D$38=""," ",IF($E$38-(AA6-$C$38)&gt;0,$G$38,"remboursé"))</f>
        <v xml:space="preserve"> </v>
      </c>
      <c r="AB38" s="87" t="str">
        <f t="shared" si="38"/>
        <v/>
      </c>
      <c r="AC38" s="87" t="str">
        <f t="shared" si="39"/>
        <v/>
      </c>
    </row>
    <row r="39" spans="2:29" ht="20.100000000000001" customHeight="1">
      <c r="B39" s="77"/>
      <c r="C39" s="86">
        <f>C4</f>
        <v>2028</v>
      </c>
      <c r="D39" s="74"/>
      <c r="E39" s="74"/>
      <c r="F39" s="79"/>
      <c r="G39" s="87" t="str">
        <f t="shared" si="25"/>
        <v xml:space="preserve"> </v>
      </c>
      <c r="H39" s="231"/>
      <c r="I39" s="87" t="str">
        <f>IF($D$39=""," ",IF($E$39-(I6-$C$39)&gt;0,$G$39,"remboursé"))</f>
        <v xml:space="preserve"> </v>
      </c>
      <c r="J39" s="87" t="str">
        <f t="shared" si="26"/>
        <v/>
      </c>
      <c r="K39" s="87" t="str">
        <f t="shared" si="27"/>
        <v/>
      </c>
      <c r="L39" s="87" t="str">
        <f>IF($D$39=""," ",IF($E$39-(L6-$C$39)&gt;0,$G$39,"remboursé"))</f>
        <v xml:space="preserve"> </v>
      </c>
      <c r="M39" s="87" t="str">
        <f t="shared" si="28"/>
        <v/>
      </c>
      <c r="N39" s="87" t="str">
        <f t="shared" si="29"/>
        <v/>
      </c>
      <c r="O39" s="87" t="str">
        <f>IF($D$39=""," ",IF($E$39-(O6-$C$39)&gt;0,$G$39,"remboursé"))</f>
        <v xml:space="preserve"> </v>
      </c>
      <c r="P39" s="87" t="str">
        <f t="shared" si="30"/>
        <v/>
      </c>
      <c r="Q39" s="87" t="str">
        <f t="shared" si="31"/>
        <v/>
      </c>
      <c r="R39" s="87" t="str">
        <f>IF($D$39=""," ",IF($E$39-(R6-$C$39)&gt;0,$G$39,"remboursé"))</f>
        <v xml:space="preserve"> </v>
      </c>
      <c r="S39" s="87" t="str">
        <f t="shared" si="32"/>
        <v/>
      </c>
      <c r="T39" s="87" t="str">
        <f t="shared" si="33"/>
        <v/>
      </c>
      <c r="U39" s="87" t="str">
        <f>IF($D$39=""," ",IF($E$39-(U6-$C$39)&gt;0,$G$39,"remboursé"))</f>
        <v xml:space="preserve"> </v>
      </c>
      <c r="V39" s="87" t="str">
        <f t="shared" si="34"/>
        <v/>
      </c>
      <c r="W39" s="87" t="str">
        <f t="shared" si="35"/>
        <v/>
      </c>
      <c r="X39" s="87" t="str">
        <f>IF($D$39=""," ",IF($E$39-(X6-$C$39)&gt;0,$G$39,"remboursé"))</f>
        <v xml:space="preserve"> </v>
      </c>
      <c r="Y39" s="87" t="str">
        <f t="shared" si="36"/>
        <v/>
      </c>
      <c r="Z39" s="87" t="str">
        <f t="shared" si="37"/>
        <v/>
      </c>
      <c r="AA39" s="216" t="str">
        <f>IF($D$39=""," ",IF($E$39-(AA6-$C$39)&gt;0,$G$39,"remboursé"))</f>
        <v xml:space="preserve"> </v>
      </c>
      <c r="AB39" s="87" t="str">
        <f t="shared" si="38"/>
        <v/>
      </c>
      <c r="AC39" s="87" t="str">
        <f t="shared" si="39"/>
        <v/>
      </c>
    </row>
    <row r="40" spans="2:29" ht="20.100000000000001" customHeight="1">
      <c r="B40" s="77"/>
      <c r="C40" s="86">
        <f>C4</f>
        <v>2028</v>
      </c>
      <c r="D40" s="74"/>
      <c r="E40" s="74"/>
      <c r="F40" s="79"/>
      <c r="G40" s="87" t="str">
        <f t="shared" si="25"/>
        <v xml:space="preserve"> </v>
      </c>
      <c r="H40" s="231"/>
      <c r="I40" s="87" t="str">
        <f>IF($D$40=""," ",IF($E$40-(I6-$C$40)&gt;0,$G$40,"remboursé"))</f>
        <v xml:space="preserve"> </v>
      </c>
      <c r="J40" s="87" t="str">
        <f t="shared" si="26"/>
        <v/>
      </c>
      <c r="K40" s="87" t="str">
        <f t="shared" si="27"/>
        <v/>
      </c>
      <c r="L40" s="87" t="str">
        <f>IF($D$40=""," ",IF($E$40-(L6-$C$40)&gt;0,$G$40,"remboursé"))</f>
        <v xml:space="preserve"> </v>
      </c>
      <c r="M40" s="87" t="str">
        <f t="shared" si="28"/>
        <v/>
      </c>
      <c r="N40" s="87" t="str">
        <f t="shared" si="29"/>
        <v/>
      </c>
      <c r="O40" s="87" t="str">
        <f>IF($D$40=""," ",IF($E$40-(O6-$C$40)&gt;0,$G$40,"remboursé"))</f>
        <v xml:space="preserve"> </v>
      </c>
      <c r="P40" s="87" t="str">
        <f t="shared" si="30"/>
        <v/>
      </c>
      <c r="Q40" s="87" t="str">
        <f t="shared" si="31"/>
        <v/>
      </c>
      <c r="R40" s="87" t="str">
        <f>IF($D$40=""," ",IF($E$40-(R6-$C$40)&gt;0,$G$40,"remboursé"))</f>
        <v xml:space="preserve"> </v>
      </c>
      <c r="S40" s="87" t="str">
        <f t="shared" si="32"/>
        <v/>
      </c>
      <c r="T40" s="87" t="str">
        <f t="shared" si="33"/>
        <v/>
      </c>
      <c r="U40" s="87" t="str">
        <f>IF($D$40=""," ",IF($E$40-(U6-$C$40)&gt;0,$G$40,"remboursé"))</f>
        <v xml:space="preserve"> </v>
      </c>
      <c r="V40" s="87" t="str">
        <f t="shared" si="34"/>
        <v/>
      </c>
      <c r="W40" s="87" t="str">
        <f t="shared" si="35"/>
        <v/>
      </c>
      <c r="X40" s="87" t="str">
        <f>IF($D$40=""," ",IF($E$40-(X6-$C$40)&gt;0,$G$40,"remboursé"))</f>
        <v xml:space="preserve"> </v>
      </c>
      <c r="Y40" s="87" t="str">
        <f t="shared" si="36"/>
        <v/>
      </c>
      <c r="Z40" s="87" t="str">
        <f t="shared" si="37"/>
        <v/>
      </c>
      <c r="AA40" s="216" t="str">
        <f>IF($D$40=""," ",IF($E$40-(AA6-$C$40)&gt;0,$G$40,"remboursé"))</f>
        <v xml:space="preserve"> </v>
      </c>
      <c r="AB40" s="87" t="str">
        <f t="shared" si="38"/>
        <v/>
      </c>
      <c r="AC40" s="87" t="str">
        <f t="shared" si="39"/>
        <v/>
      </c>
    </row>
    <row r="41" spans="2:29" ht="20.100000000000001" customHeight="1">
      <c r="B41" s="77"/>
      <c r="C41" s="86">
        <f>C4</f>
        <v>2028</v>
      </c>
      <c r="D41" s="74"/>
      <c r="E41" s="74"/>
      <c r="F41" s="79"/>
      <c r="G41" s="87" t="str">
        <f t="shared" si="25"/>
        <v xml:space="preserve"> </v>
      </c>
      <c r="H41" s="231"/>
      <c r="I41" s="87" t="str">
        <f>IF($D$41=""," ",IF($E$41-(I6-$C$41)&gt;0,$G$41,"remboursé"))</f>
        <v xml:space="preserve"> </v>
      </c>
      <c r="J41" s="87" t="str">
        <f t="shared" si="26"/>
        <v/>
      </c>
      <c r="K41" s="87" t="str">
        <f t="shared" si="27"/>
        <v/>
      </c>
      <c r="L41" s="87" t="str">
        <f>IF($D$41=""," ",IF($E$41-(L6-$C$41)&gt;0,$G$41,"remboursé"))</f>
        <v xml:space="preserve"> </v>
      </c>
      <c r="M41" s="87" t="str">
        <f t="shared" si="28"/>
        <v/>
      </c>
      <c r="N41" s="87" t="str">
        <f t="shared" si="29"/>
        <v/>
      </c>
      <c r="O41" s="87" t="str">
        <f>IF($D$41=""," ",IF($E$41-(O6-$C$41)&gt;0,$G$41,"remboursé"))</f>
        <v xml:space="preserve"> </v>
      </c>
      <c r="P41" s="87" t="str">
        <f t="shared" si="30"/>
        <v/>
      </c>
      <c r="Q41" s="87" t="str">
        <f t="shared" si="31"/>
        <v/>
      </c>
      <c r="R41" s="87" t="str">
        <f>IF($D$41=""," ",IF($E$41-(R6-$C$41)&gt;0,$G$41,"remboursé"))</f>
        <v xml:space="preserve"> </v>
      </c>
      <c r="S41" s="87" t="str">
        <f t="shared" si="32"/>
        <v/>
      </c>
      <c r="T41" s="87" t="str">
        <f t="shared" si="33"/>
        <v/>
      </c>
      <c r="U41" s="87" t="str">
        <f>IF($D$41=""," ",IF($E$41-(U6-$C$41)&gt;0,$G$41,"remboursé"))</f>
        <v xml:space="preserve"> </v>
      </c>
      <c r="V41" s="87" t="str">
        <f t="shared" si="34"/>
        <v/>
      </c>
      <c r="W41" s="87" t="str">
        <f t="shared" si="35"/>
        <v/>
      </c>
      <c r="X41" s="87" t="str">
        <f>IF($D$41=""," ",IF($E$41-(X6-$C$41)&gt;0,$G$41,"remboursé"))</f>
        <v xml:space="preserve"> </v>
      </c>
      <c r="Y41" s="87" t="str">
        <f t="shared" si="36"/>
        <v/>
      </c>
      <c r="Z41" s="87" t="str">
        <f t="shared" si="37"/>
        <v/>
      </c>
      <c r="AA41" s="216" t="str">
        <f>IF($D$41=""," ",IF($E$41-(AA6-$C$41)&gt;0,$G$41,"remboursé"))</f>
        <v xml:space="preserve"> </v>
      </c>
      <c r="AB41" s="87" t="str">
        <f t="shared" si="38"/>
        <v/>
      </c>
      <c r="AC41" s="87" t="str">
        <f t="shared" si="39"/>
        <v/>
      </c>
    </row>
    <row r="42" spans="2:29" ht="20.100000000000001" customHeight="1">
      <c r="B42" s="77"/>
      <c r="C42" s="86">
        <f>C4</f>
        <v>2028</v>
      </c>
      <c r="D42" s="78"/>
      <c r="E42" s="78"/>
      <c r="F42" s="80"/>
      <c r="G42" s="87" t="str">
        <f t="shared" si="25"/>
        <v xml:space="preserve"> </v>
      </c>
      <c r="H42" s="231"/>
      <c r="I42" s="87" t="str">
        <f>IF($D$42=""," ",IF($E$42-(I6-$C$42)&gt;0,$G$42,"remboursé"))</f>
        <v xml:space="preserve"> </v>
      </c>
      <c r="J42" s="87" t="str">
        <f t="shared" si="26"/>
        <v/>
      </c>
      <c r="K42" s="87" t="str">
        <f t="shared" si="27"/>
        <v/>
      </c>
      <c r="L42" s="87" t="str">
        <f>IF($D$42=""," ",IF($E$42-(L6-$C$42)&gt;0,$G$42,"remboursé"))</f>
        <v xml:space="preserve"> </v>
      </c>
      <c r="M42" s="87" t="str">
        <f t="shared" si="28"/>
        <v/>
      </c>
      <c r="N42" s="87" t="str">
        <f t="shared" si="29"/>
        <v/>
      </c>
      <c r="O42" s="87" t="str">
        <f>IF($D$42=""," ",IF($E$42-(O6-$C$42)&gt;0,$G$42,"remboursé"))</f>
        <v xml:space="preserve"> </v>
      </c>
      <c r="P42" s="87" t="str">
        <f t="shared" si="30"/>
        <v/>
      </c>
      <c r="Q42" s="87" t="str">
        <f t="shared" si="31"/>
        <v/>
      </c>
      <c r="R42" s="87" t="str">
        <f>IF($D$42=""," ",IF($E$42-(R6-$C$42)&gt;0,$G$42,"remboursé"))</f>
        <v xml:space="preserve"> </v>
      </c>
      <c r="S42" s="87" t="str">
        <f t="shared" si="32"/>
        <v/>
      </c>
      <c r="T42" s="87" t="str">
        <f t="shared" si="33"/>
        <v/>
      </c>
      <c r="U42" s="87" t="str">
        <f>IF($D$42=""," ",IF($E$42-(U6-$C$42)&gt;0,$G$42,"remboursé"))</f>
        <v xml:space="preserve"> </v>
      </c>
      <c r="V42" s="87" t="str">
        <f t="shared" si="34"/>
        <v/>
      </c>
      <c r="W42" s="87" t="str">
        <f t="shared" si="35"/>
        <v/>
      </c>
      <c r="X42" s="87" t="str">
        <f>IF($D$42=""," ",IF($E$42-(X6-$C$42)&gt;0,$G$42,"remboursé"))</f>
        <v xml:space="preserve"> </v>
      </c>
      <c r="Y42" s="87" t="str">
        <f t="shared" si="36"/>
        <v/>
      </c>
      <c r="Z42" s="87" t="str">
        <f t="shared" si="37"/>
        <v/>
      </c>
      <c r="AA42" s="216" t="str">
        <f>IF($D$42=""," ",IF($E$42-(AA6-$C$42)&gt;0,$G$42,"remboursé"))</f>
        <v xml:space="preserve"> </v>
      </c>
      <c r="AB42" s="87" t="str">
        <f t="shared" si="38"/>
        <v/>
      </c>
      <c r="AC42" s="87" t="str">
        <f t="shared" si="39"/>
        <v/>
      </c>
    </row>
    <row r="43" spans="2:29" ht="20.100000000000001" customHeight="1">
      <c r="B43" s="147"/>
      <c r="C43" s="161">
        <f>C4</f>
        <v>2028</v>
      </c>
      <c r="D43" s="148"/>
      <c r="E43" s="148"/>
      <c r="F43" s="149"/>
      <c r="G43" s="150" t="str">
        <f t="shared" si="25"/>
        <v xml:space="preserve"> </v>
      </c>
      <c r="H43" s="232"/>
      <c r="I43" s="150" t="str">
        <f>IF($D$43=""," ",IF($E$43-(I6-$C$43)&gt;0,$G$43,"remboursé"))</f>
        <v xml:space="preserve"> </v>
      </c>
      <c r="J43" s="87" t="str">
        <f t="shared" si="26"/>
        <v/>
      </c>
      <c r="K43" s="87" t="str">
        <f t="shared" si="27"/>
        <v/>
      </c>
      <c r="L43" s="150" t="str">
        <f>IF($D$43=""," ",IF($E$43-(L6-$C$43)&gt;0,$G$43,"remboursé"))</f>
        <v xml:space="preserve"> </v>
      </c>
      <c r="M43" s="87" t="str">
        <f t="shared" si="28"/>
        <v/>
      </c>
      <c r="N43" s="87" t="str">
        <f t="shared" si="29"/>
        <v/>
      </c>
      <c r="O43" s="150" t="str">
        <f>IF($D$43=""," ",IF($E$43-(O6-$C$43)&gt;0,$G$43,"remboursé"))</f>
        <v xml:space="preserve"> </v>
      </c>
      <c r="P43" s="87" t="str">
        <f t="shared" si="30"/>
        <v/>
      </c>
      <c r="Q43" s="87" t="str">
        <f t="shared" si="31"/>
        <v/>
      </c>
      <c r="R43" s="150" t="str">
        <f>IF($D$43=""," ",IF($E$43-(R6-$C$43)&gt;0,$G$43,"remboursé"))</f>
        <v xml:space="preserve"> </v>
      </c>
      <c r="S43" s="87" t="str">
        <f t="shared" si="32"/>
        <v/>
      </c>
      <c r="T43" s="87" t="str">
        <f t="shared" si="33"/>
        <v/>
      </c>
      <c r="U43" s="150" t="str">
        <f>IF($D$43=""," ",IF($E$43-(U6-$C$43)&gt;0,$G$43,"remboursé"))</f>
        <v xml:space="preserve"> </v>
      </c>
      <c r="V43" s="87" t="str">
        <f t="shared" si="34"/>
        <v/>
      </c>
      <c r="W43" s="87" t="str">
        <f t="shared" si="35"/>
        <v/>
      </c>
      <c r="X43" s="150" t="str">
        <f>IF($D$43=""," ",IF($E$43-(X6-$C$43)&gt;0,$G$43,"remboursé"))</f>
        <v xml:space="preserve"> </v>
      </c>
      <c r="Y43" s="87" t="str">
        <f t="shared" si="36"/>
        <v/>
      </c>
      <c r="Z43" s="87" t="str">
        <f t="shared" si="37"/>
        <v/>
      </c>
      <c r="AA43" s="217" t="str">
        <f>IF($D$43=""," ",IF($E$43-(AA6-$C$43)&gt;0,$G$43,"remboursé"))</f>
        <v xml:space="preserve"> </v>
      </c>
      <c r="AB43" s="87" t="str">
        <f t="shared" si="38"/>
        <v/>
      </c>
      <c r="AC43" s="87" t="str">
        <f>IF($D43="","",IF(Z43="remboursé","remboursé",IF((Z43-AA43)&lt;0,"remboursé",Z43-(AA43-AB43))))</f>
        <v/>
      </c>
    </row>
    <row r="44" spans="2:29" ht="20.100000000000001" customHeight="1">
      <c r="B44" s="77" t="s">
        <v>283</v>
      </c>
      <c r="C44" s="86"/>
      <c r="D44" s="78"/>
      <c r="E44" s="78"/>
      <c r="F44" s="80"/>
      <c r="G44" s="87"/>
      <c r="H44" s="231"/>
      <c r="I44" s="347"/>
      <c r="J44" s="347"/>
      <c r="K44" s="347"/>
      <c r="L44" s="347"/>
      <c r="M44" s="347"/>
      <c r="N44" s="347"/>
      <c r="O44" s="347"/>
      <c r="P44" s="347"/>
      <c r="Q44" s="347"/>
      <c r="R44" s="347"/>
      <c r="S44" s="347"/>
      <c r="T44" s="347"/>
      <c r="U44" s="347"/>
      <c r="V44" s="347"/>
      <c r="W44" s="347"/>
      <c r="X44" s="347"/>
      <c r="Y44" s="347"/>
      <c r="Z44" s="347"/>
      <c r="AA44" s="348"/>
      <c r="AB44" s="347"/>
      <c r="AC44" s="347"/>
    </row>
    <row r="45" spans="2:29" ht="20.100000000000001" customHeight="1" thickBot="1">
      <c r="B45" s="147" t="s">
        <v>283</v>
      </c>
      <c r="C45" s="161"/>
      <c r="D45" s="148"/>
      <c r="E45" s="148"/>
      <c r="F45" s="149"/>
      <c r="G45" s="150"/>
      <c r="H45" s="232"/>
      <c r="I45" s="346"/>
      <c r="J45" s="347"/>
      <c r="K45" s="347"/>
      <c r="L45" s="346"/>
      <c r="M45" s="347"/>
      <c r="N45" s="347"/>
      <c r="O45" s="346"/>
      <c r="P45" s="347"/>
      <c r="Q45" s="347"/>
      <c r="R45" s="346"/>
      <c r="S45" s="347"/>
      <c r="T45" s="347"/>
      <c r="U45" s="346"/>
      <c r="V45" s="347"/>
      <c r="W45" s="347"/>
      <c r="X45" s="346"/>
      <c r="Y45" s="347"/>
      <c r="Z45" s="347"/>
      <c r="AA45" s="349"/>
      <c r="AB45" s="347"/>
      <c r="AC45" s="347"/>
    </row>
    <row r="46" spans="2:29" ht="20.100000000000001" customHeight="1" thickBot="1">
      <c r="B46" s="305" t="s">
        <v>109</v>
      </c>
      <c r="C46" s="306" t="s">
        <v>110</v>
      </c>
      <c r="D46" s="151">
        <f>SUM(D35:D45)</f>
        <v>0</v>
      </c>
      <c r="E46" s="152"/>
      <c r="F46" s="153"/>
      <c r="G46" s="154">
        <f>SUM(G35:G45)</f>
        <v>0</v>
      </c>
      <c r="H46" s="233"/>
      <c r="I46" s="154">
        <f>SUM(I35:I45)</f>
        <v>0</v>
      </c>
      <c r="J46" s="154">
        <f t="shared" ref="J46:AC46" si="40">SUM(J35:J45)</f>
        <v>0</v>
      </c>
      <c r="K46" s="154">
        <f t="shared" si="40"/>
        <v>0</v>
      </c>
      <c r="L46" s="154">
        <f t="shared" si="40"/>
        <v>0</v>
      </c>
      <c r="M46" s="154">
        <f t="shared" si="40"/>
        <v>0</v>
      </c>
      <c r="N46" s="154">
        <f t="shared" si="40"/>
        <v>0</v>
      </c>
      <c r="O46" s="154">
        <f t="shared" si="40"/>
        <v>0</v>
      </c>
      <c r="P46" s="154">
        <f t="shared" si="40"/>
        <v>0</v>
      </c>
      <c r="Q46" s="154">
        <f t="shared" si="40"/>
        <v>0</v>
      </c>
      <c r="R46" s="154">
        <f t="shared" si="40"/>
        <v>0</v>
      </c>
      <c r="S46" s="154">
        <f t="shared" si="40"/>
        <v>0</v>
      </c>
      <c r="T46" s="154">
        <f t="shared" si="40"/>
        <v>0</v>
      </c>
      <c r="U46" s="154">
        <f t="shared" si="40"/>
        <v>0</v>
      </c>
      <c r="V46" s="154">
        <f t="shared" si="40"/>
        <v>0</v>
      </c>
      <c r="W46" s="154">
        <f t="shared" si="40"/>
        <v>0</v>
      </c>
      <c r="X46" s="154">
        <f t="shared" si="40"/>
        <v>0</v>
      </c>
      <c r="Y46" s="154">
        <f t="shared" si="40"/>
        <v>0</v>
      </c>
      <c r="Z46" s="154">
        <f t="shared" si="40"/>
        <v>0</v>
      </c>
      <c r="AA46" s="154">
        <f t="shared" si="40"/>
        <v>0</v>
      </c>
      <c r="AB46" s="154">
        <f t="shared" si="40"/>
        <v>0</v>
      </c>
      <c r="AC46" s="154">
        <f t="shared" si="40"/>
        <v>0</v>
      </c>
    </row>
    <row r="47" spans="2:29" ht="20.100000000000001" customHeight="1">
      <c r="B47" s="92"/>
      <c r="C47" s="83">
        <f>IF($C$4="","",$C$4+1)</f>
        <v>2029</v>
      </c>
      <c r="D47" s="74"/>
      <c r="E47" s="74"/>
      <c r="F47" s="79"/>
      <c r="G47" s="84" t="str">
        <f t="shared" ref="G47:G55" si="41">IF(D47=0," ",(D47*F47)/(1-(1+F47)^(-E47)))</f>
        <v xml:space="preserve"> </v>
      </c>
      <c r="H47" s="234"/>
      <c r="I47" s="7"/>
      <c r="J47" s="7"/>
      <c r="K47" s="7"/>
      <c r="L47" s="84" t="str">
        <f>IF($D$47="","",IF($E$47-(L6-$C$47)&gt;0,$G$47,"remboursé"))</f>
        <v/>
      </c>
      <c r="M47" s="87" t="str">
        <f>IF($D47="","",$F47*$D47)</f>
        <v/>
      </c>
      <c r="N47" s="87" t="str">
        <f>IF($D47="","",IF(($D47-L47)&lt;0,"remboursé",$D47-(L47-M47)))</f>
        <v/>
      </c>
      <c r="O47" s="84" t="str">
        <f>IF($D$47="","",IF($E$47-(O6-$C$47)&gt;0,$G$47,"remboursé"))</f>
        <v/>
      </c>
      <c r="P47" s="87" t="str">
        <f>IF($D47="","",IF(O47="remboursé","remboursé",N47*$F47))</f>
        <v/>
      </c>
      <c r="Q47" s="87" t="str">
        <f>IF($D47="","",IF(N47="remboursé","remboursé",IF((N47-O47)&lt;0,"remboursé",N47-(O47-P47))))</f>
        <v/>
      </c>
      <c r="R47" s="84" t="str">
        <f>IF($D$47="","",IF($E$47-(R6-$C$47)&gt;0,$G$47,"remboursé"))</f>
        <v/>
      </c>
      <c r="S47" s="87" t="str">
        <f>IF($D47="","",IF(R47="remboursé","remboursé",Q47*$F47))</f>
        <v/>
      </c>
      <c r="T47" s="87" t="str">
        <f>IF($D47="","",IF(Q47="remboursé","remboursé",IF((Q47-R47)&lt;0,"remboursé",Q47-(R47-S47))))</f>
        <v/>
      </c>
      <c r="U47" s="84" t="str">
        <f>IF($D$47="","",IF($E$47-(U6-$C$47)&gt;0,$G$47,"remboursé"))</f>
        <v/>
      </c>
      <c r="V47" s="87" t="str">
        <f>IF($D47="","",IF(U47="remboursé","remboursé",T47*$F47))</f>
        <v/>
      </c>
      <c r="W47" s="87" t="str">
        <f>IF($D47="","",IF(T47="remboursé","remboursé",IF((T47-U47)&lt;0,"remboursé",T47-(U47-V47))))</f>
        <v/>
      </c>
      <c r="X47" s="84" t="str">
        <f>IF($D$47="","",IF($E$47-(X6-$C$47)&gt;0,$G$47,"remboursé"))</f>
        <v/>
      </c>
      <c r="Y47" s="87" t="str">
        <f>IF($D47="","",IF(X47="remboursé","remboursé",W47*$F47))</f>
        <v/>
      </c>
      <c r="Z47" s="87" t="str">
        <f>IF($D47="","",IF(W47="remboursé","remboursé",IF((W47-X47)&lt;0,"remboursé",W47-(X47-Y47))))</f>
        <v/>
      </c>
      <c r="AA47" s="218" t="str">
        <f>IF($D$47="","",IF($E$47-(AA6-$C$47)&gt;0,$G$47,"remboursé"))</f>
        <v/>
      </c>
      <c r="AB47" s="87" t="str">
        <f>IF($D47="","",IF(AA47="remboursé","remboursé",Z47*$F47))</f>
        <v/>
      </c>
      <c r="AC47" s="87" t="str">
        <f>IF($D47="","",IF(Z47="remboursé","remboursé",IF((Z47-AA47)&lt;0,"remboursé",Z47-(AA47-AB47))))</f>
        <v/>
      </c>
    </row>
    <row r="48" spans="2:29" ht="20.100000000000001" customHeight="1">
      <c r="B48" s="93"/>
      <c r="C48" s="86">
        <f t="shared" ref="C48:C57" si="42">IF($C$4="","",$C$4+1)</f>
        <v>2029</v>
      </c>
      <c r="D48" s="74"/>
      <c r="E48" s="74"/>
      <c r="F48" s="79"/>
      <c r="G48" s="87" t="str">
        <f t="shared" si="41"/>
        <v xml:space="preserve"> </v>
      </c>
      <c r="H48" s="231"/>
      <c r="I48" s="8"/>
      <c r="J48" s="8"/>
      <c r="K48" s="8"/>
      <c r="L48" s="87" t="str">
        <f>IF($D$48="","",IF($E$48-(L6-$C$48)&gt;0,$G$48,"remboursé"))</f>
        <v/>
      </c>
      <c r="M48" s="87" t="str">
        <f t="shared" ref="M48:M55" si="43">IF($D48="","",$F48*$D48)</f>
        <v/>
      </c>
      <c r="N48" s="87" t="str">
        <f t="shared" ref="N48:N55" si="44">IF($D48="","",IF(($D48-L48)&lt;0,"remboursé",$D48-(L48-M48)))</f>
        <v/>
      </c>
      <c r="O48" s="87" t="str">
        <f>IF($D$48="","",IF($E$48-(O6-$C$48)&gt;0,$G$48,"remboursé"))</f>
        <v/>
      </c>
      <c r="P48" s="87" t="str">
        <f t="shared" ref="P48:P55" si="45">IF($D48="","",IF(O48="remboursé","remboursé",N48*$F48))</f>
        <v/>
      </c>
      <c r="Q48" s="87" t="str">
        <f t="shared" ref="Q48:Q55" si="46">IF($D48="","",IF(N48="remboursé","remboursé",IF((N48-O48)&lt;0,"remboursé",N48-(O48-P48))))</f>
        <v/>
      </c>
      <c r="R48" s="87" t="str">
        <f>IF($D$48="","",IF($E$48-(R6-$C$48)&gt;0,$G$48,"remboursé"))</f>
        <v/>
      </c>
      <c r="S48" s="87" t="str">
        <f t="shared" ref="S48:S54" si="47">IF($D48="","",IF(R48="remboursé","remboursé",Q48*$F48))</f>
        <v/>
      </c>
      <c r="T48" s="87" t="str">
        <f t="shared" ref="T48:T55" si="48">IF($D48="","",IF(Q48="remboursé","remboursé",IF((Q48-R48)&lt;0,"remboursé",Q48-(R48-S48))))</f>
        <v/>
      </c>
      <c r="U48" s="87" t="str">
        <f>IF($D$48="","",IF($E$48-(U6-$C$48)&gt;0,$G$48,"remboursé"))</f>
        <v/>
      </c>
      <c r="V48" s="87" t="str">
        <f t="shared" ref="V48:V55" si="49">IF($D48="","",IF(U48="remboursé","remboursé",T48*$F48))</f>
        <v/>
      </c>
      <c r="W48" s="87" t="str">
        <f t="shared" ref="W48:W55" si="50">IF($D48="","",IF(T48="remboursé","remboursé",IF((T48-U48)&lt;0,"remboursé",T48-(U48-V48))))</f>
        <v/>
      </c>
      <c r="X48" s="87" t="str">
        <f>IF($D$48="","",IF($E$48-(X6-$C$48)&gt;0,$G$48,"remboursé"))</f>
        <v/>
      </c>
      <c r="Y48" s="87" t="str">
        <f t="shared" ref="Y48:Y55" si="51">IF($D48="","",IF(X48="remboursé","remboursé",W48*$F48))</f>
        <v/>
      </c>
      <c r="Z48" s="87" t="str">
        <f t="shared" ref="Z48:Z55" si="52">IF($D48="","",IF(W48="remboursé","remboursé",IF((W48-X48)&lt;0,"remboursé",W48-(X48-Y48))))</f>
        <v/>
      </c>
      <c r="AA48" s="216" t="str">
        <f>IF($D$48="","",IF($E$48-(AA6-$C$48)&gt;0,$G$48,"remboursé"))</f>
        <v/>
      </c>
      <c r="AB48" s="87" t="str">
        <f t="shared" ref="AB48:AB55" si="53">IF($D48="","",IF(AA48="remboursé","remboursé",Z48*$F48))</f>
        <v/>
      </c>
      <c r="AC48" s="87" t="str">
        <f t="shared" ref="AC48:AC55" si="54">IF($D48="","",IF(Z48="remboursé","remboursé",IF((Z48-AA48)&lt;0,"remboursé",Z48-(AA48-AB48))))</f>
        <v/>
      </c>
    </row>
    <row r="49" spans="2:29" ht="20.100000000000001" customHeight="1">
      <c r="B49" s="93"/>
      <c r="C49" s="86">
        <f t="shared" si="42"/>
        <v>2029</v>
      </c>
      <c r="D49" s="74"/>
      <c r="E49" s="74"/>
      <c r="F49" s="79"/>
      <c r="G49" s="87" t="str">
        <f t="shared" si="41"/>
        <v xml:space="preserve"> </v>
      </c>
      <c r="H49" s="231"/>
      <c r="I49" s="8"/>
      <c r="J49" s="8"/>
      <c r="K49" s="8"/>
      <c r="L49" s="87" t="str">
        <f>IF($D$49="","",IF($E$49-(L6-$C$49)&gt;0,$G$49,"remboursé"))</f>
        <v/>
      </c>
      <c r="M49" s="87" t="str">
        <f t="shared" si="43"/>
        <v/>
      </c>
      <c r="N49" s="87" t="str">
        <f t="shared" si="44"/>
        <v/>
      </c>
      <c r="O49" s="87" t="str">
        <f>IF($D$49="","",IF($E$49-(O6-$C$49)&gt;0,$G$49,"remboursé"))</f>
        <v/>
      </c>
      <c r="P49" s="87" t="str">
        <f t="shared" si="45"/>
        <v/>
      </c>
      <c r="Q49" s="87" t="str">
        <f t="shared" si="46"/>
        <v/>
      </c>
      <c r="R49" s="87" t="str">
        <f>IF($D$49="","",IF($E$49-(R6-$C$49)&gt;0,$G$49,"remboursé"))</f>
        <v/>
      </c>
      <c r="S49" s="87" t="str">
        <f t="shared" si="47"/>
        <v/>
      </c>
      <c r="T49" s="87" t="str">
        <f t="shared" si="48"/>
        <v/>
      </c>
      <c r="U49" s="87" t="str">
        <f>IF($D$49="","",IF($E$49-(U6-$C$49)&gt;0,$G$49,"remboursé"))</f>
        <v/>
      </c>
      <c r="V49" s="87" t="str">
        <f t="shared" si="49"/>
        <v/>
      </c>
      <c r="W49" s="87" t="str">
        <f t="shared" si="50"/>
        <v/>
      </c>
      <c r="X49" s="87" t="str">
        <f>IF($D$49="","",IF($E$49-(X6-$C$49)&gt;0,$G$49,"remboursé"))</f>
        <v/>
      </c>
      <c r="Y49" s="87" t="str">
        <f t="shared" si="51"/>
        <v/>
      </c>
      <c r="Z49" s="87" t="str">
        <f t="shared" si="52"/>
        <v/>
      </c>
      <c r="AA49" s="216" t="str">
        <f>IF($D$49="","",IF($E$49-(AA6-$C$49)&gt;0,$G$49,"remboursé"))</f>
        <v/>
      </c>
      <c r="AB49" s="87" t="str">
        <f t="shared" si="53"/>
        <v/>
      </c>
      <c r="AC49" s="87" t="str">
        <f t="shared" si="54"/>
        <v/>
      </c>
    </row>
    <row r="50" spans="2:29" ht="20.100000000000001" customHeight="1">
      <c r="B50" s="93"/>
      <c r="C50" s="86">
        <f t="shared" si="42"/>
        <v>2029</v>
      </c>
      <c r="D50" s="74"/>
      <c r="E50" s="74"/>
      <c r="F50" s="79"/>
      <c r="G50" s="87" t="str">
        <f t="shared" si="41"/>
        <v xml:space="preserve"> </v>
      </c>
      <c r="H50" s="231"/>
      <c r="I50" s="8"/>
      <c r="J50" s="8"/>
      <c r="K50" s="8"/>
      <c r="L50" s="87" t="str">
        <f>IF($D$50="","",IF($E$50-(L6-$C$50)&gt;0,$G$50,"remboursé"))</f>
        <v/>
      </c>
      <c r="M50" s="87" t="str">
        <f t="shared" si="43"/>
        <v/>
      </c>
      <c r="N50" s="87" t="str">
        <f t="shared" si="44"/>
        <v/>
      </c>
      <c r="O50" s="87" t="str">
        <f>IF($D$50="","",IF($E$50-(O6-$C$50)&gt;0,$G$50,"remboursé"))</f>
        <v/>
      </c>
      <c r="P50" s="87" t="str">
        <f t="shared" si="45"/>
        <v/>
      </c>
      <c r="Q50" s="87" t="str">
        <f t="shared" si="46"/>
        <v/>
      </c>
      <c r="R50" s="87" t="str">
        <f>IF($D$50="","",IF($E$50-(R6-$C$50)&gt;0,$G$50,"remboursé"))</f>
        <v/>
      </c>
      <c r="S50" s="87" t="str">
        <f t="shared" si="47"/>
        <v/>
      </c>
      <c r="T50" s="87" t="str">
        <f t="shared" si="48"/>
        <v/>
      </c>
      <c r="U50" s="87" t="str">
        <f>IF($D$50="","",IF($E$50-(U6-$C$50)&gt;0,$G$50,"remboursé"))</f>
        <v/>
      </c>
      <c r="V50" s="87" t="str">
        <f t="shared" si="49"/>
        <v/>
      </c>
      <c r="W50" s="87" t="str">
        <f t="shared" si="50"/>
        <v/>
      </c>
      <c r="X50" s="87" t="str">
        <f>IF($D$50="","",IF($E$50-(X6-$C$50)&gt;0,$G$50,"remboursé"))</f>
        <v/>
      </c>
      <c r="Y50" s="87" t="str">
        <f t="shared" si="51"/>
        <v/>
      </c>
      <c r="Z50" s="87" t="str">
        <f t="shared" si="52"/>
        <v/>
      </c>
      <c r="AA50" s="216" t="str">
        <f>IF($D$50="","",IF($E$50-(AA6-$C$50)&gt;0,$G$50,"remboursé"))</f>
        <v/>
      </c>
      <c r="AB50" s="87" t="str">
        <f t="shared" si="53"/>
        <v/>
      </c>
      <c r="AC50" s="87" t="str">
        <f t="shared" si="54"/>
        <v/>
      </c>
    </row>
    <row r="51" spans="2:29" ht="20.100000000000001" customHeight="1">
      <c r="B51" s="155"/>
      <c r="C51" s="81">
        <f t="shared" si="42"/>
        <v>2029</v>
      </c>
      <c r="D51" s="74"/>
      <c r="E51" s="74"/>
      <c r="F51" s="79"/>
      <c r="G51" s="82" t="str">
        <f t="shared" si="41"/>
        <v xml:space="preserve"> </v>
      </c>
      <c r="H51" s="235"/>
      <c r="I51" s="10"/>
      <c r="J51" s="10"/>
      <c r="K51" s="10"/>
      <c r="L51" s="82" t="str">
        <f>IF($D$51="","",IF($E$51-(L6-$C$51)&gt;0,$G$51,"remboursé"))</f>
        <v/>
      </c>
      <c r="M51" s="87" t="str">
        <f t="shared" si="43"/>
        <v/>
      </c>
      <c r="N51" s="87" t="str">
        <f t="shared" si="44"/>
        <v/>
      </c>
      <c r="O51" s="82" t="str">
        <f>IF($D$51="","",IF($E$51-(O6-$C$51)&gt;0,$G$51,"remboursé"))</f>
        <v/>
      </c>
      <c r="P51" s="87" t="str">
        <f t="shared" si="45"/>
        <v/>
      </c>
      <c r="Q51" s="87" t="str">
        <f t="shared" si="46"/>
        <v/>
      </c>
      <c r="R51" s="82" t="str">
        <f>IF($D$51="","",IF($E$51-(R6-$C$51)&gt;0,$G$51,"remboursé"))</f>
        <v/>
      </c>
      <c r="S51" s="87" t="str">
        <f t="shared" si="47"/>
        <v/>
      </c>
      <c r="T51" s="87" t="str">
        <f t="shared" si="48"/>
        <v/>
      </c>
      <c r="U51" s="82" t="str">
        <f>IF($D$51="","",IF($E$51-(U6-$C$51)&gt;0,$G$51,"remboursé"))</f>
        <v/>
      </c>
      <c r="V51" s="87" t="str">
        <f t="shared" si="49"/>
        <v/>
      </c>
      <c r="W51" s="87" t="str">
        <f t="shared" si="50"/>
        <v/>
      </c>
      <c r="X51" s="82" t="str">
        <f>IF($D$51="","",IF($E$51-(X6-$C$51)&gt;0,$G$51,"remboursé"))</f>
        <v/>
      </c>
      <c r="Y51" s="87" t="str">
        <f t="shared" si="51"/>
        <v/>
      </c>
      <c r="Z51" s="87" t="str">
        <f t="shared" si="52"/>
        <v/>
      </c>
      <c r="AA51" s="213" t="str">
        <f>IF($D$51="","",IF($E$51-(AA6-$C$51)&gt;0,$G$51,"remboursé"))</f>
        <v/>
      </c>
      <c r="AB51" s="87" t="str">
        <f t="shared" si="53"/>
        <v/>
      </c>
      <c r="AC51" s="87" t="str">
        <f t="shared" si="54"/>
        <v/>
      </c>
    </row>
    <row r="52" spans="2:29" ht="20.100000000000001" customHeight="1">
      <c r="B52" s="93"/>
      <c r="C52" s="86">
        <f t="shared" si="42"/>
        <v>2029</v>
      </c>
      <c r="D52" s="74"/>
      <c r="E52" s="74"/>
      <c r="F52" s="79"/>
      <c r="G52" s="87" t="str">
        <f t="shared" si="41"/>
        <v xml:space="preserve"> </v>
      </c>
      <c r="H52" s="231"/>
      <c r="I52" s="8"/>
      <c r="J52" s="8"/>
      <c r="K52" s="8"/>
      <c r="L52" s="87" t="str">
        <f>IF($D$52="","",IF($E$52-(L6-$C$52)&gt;0,$G$52,"remboursé"))</f>
        <v/>
      </c>
      <c r="M52" s="87" t="str">
        <f t="shared" si="43"/>
        <v/>
      </c>
      <c r="N52" s="87" t="str">
        <f t="shared" si="44"/>
        <v/>
      </c>
      <c r="O52" s="87" t="str">
        <f>IF($D$52="","",IF($E$52-(O6-$C$52)&gt;0,$G$52,"remboursé"))</f>
        <v/>
      </c>
      <c r="P52" s="87" t="str">
        <f t="shared" si="45"/>
        <v/>
      </c>
      <c r="Q52" s="87" t="str">
        <f t="shared" si="46"/>
        <v/>
      </c>
      <c r="R52" s="87" t="str">
        <f>IF($D$52="","",IF($E$52-(R6-$C$52)&gt;0,$G$52,"remboursé"))</f>
        <v/>
      </c>
      <c r="S52" s="87" t="str">
        <f t="shared" si="47"/>
        <v/>
      </c>
      <c r="T52" s="87" t="str">
        <f t="shared" si="48"/>
        <v/>
      </c>
      <c r="U52" s="87" t="str">
        <f>IF($D$52="","",IF($E$52-(U6-$C$52)&gt;0,$G$52,"remboursé"))</f>
        <v/>
      </c>
      <c r="V52" s="87" t="str">
        <f t="shared" si="49"/>
        <v/>
      </c>
      <c r="W52" s="87" t="str">
        <f t="shared" si="50"/>
        <v/>
      </c>
      <c r="X52" s="87" t="str">
        <f>IF($D$52="","",IF($E$52-(X6-$C$52)&gt;0,$G$52,"remboursé"))</f>
        <v/>
      </c>
      <c r="Y52" s="87" t="str">
        <f t="shared" si="51"/>
        <v/>
      </c>
      <c r="Z52" s="87" t="str">
        <f t="shared" si="52"/>
        <v/>
      </c>
      <c r="AA52" s="216" t="str">
        <f>IF($D$52="","",IF($E$52-(AA6-$C$52)&gt;0,$G$52,"remboursé"))</f>
        <v/>
      </c>
      <c r="AB52" s="87" t="str">
        <f t="shared" si="53"/>
        <v/>
      </c>
      <c r="AC52" s="87" t="str">
        <f t="shared" si="54"/>
        <v/>
      </c>
    </row>
    <row r="53" spans="2:29" ht="20.100000000000001" customHeight="1">
      <c r="B53" s="93"/>
      <c r="C53" s="86">
        <f t="shared" si="42"/>
        <v>2029</v>
      </c>
      <c r="D53" s="74"/>
      <c r="E53" s="74"/>
      <c r="F53" s="79"/>
      <c r="G53" s="87" t="str">
        <f t="shared" si="41"/>
        <v xml:space="preserve"> </v>
      </c>
      <c r="H53" s="231"/>
      <c r="I53" s="8"/>
      <c r="J53" s="8"/>
      <c r="K53" s="8"/>
      <c r="L53" s="87" t="str">
        <f>IF($D$53="","",IF($E$53-(L6-$C$53)&gt;0,$G$53,"remboursé"))</f>
        <v/>
      </c>
      <c r="M53" s="87" t="str">
        <f t="shared" si="43"/>
        <v/>
      </c>
      <c r="N53" s="87" t="str">
        <f t="shared" si="44"/>
        <v/>
      </c>
      <c r="O53" s="87" t="str">
        <f>IF($D$53="","",IF($E$53-(O6-$C$53)&gt;0,$G$53,"remboursé"))</f>
        <v/>
      </c>
      <c r="P53" s="87" t="str">
        <f t="shared" si="45"/>
        <v/>
      </c>
      <c r="Q53" s="87" t="str">
        <f t="shared" si="46"/>
        <v/>
      </c>
      <c r="R53" s="87" t="str">
        <f>IF($D$53="","",IF($E$53-(R6-$C$53)&gt;0,$G$53,"remboursé"))</f>
        <v/>
      </c>
      <c r="S53" s="87" t="str">
        <f t="shared" si="47"/>
        <v/>
      </c>
      <c r="T53" s="87" t="str">
        <f t="shared" si="48"/>
        <v/>
      </c>
      <c r="U53" s="87" t="str">
        <f>IF($D$53="","",IF($E$53-(U6-$C$53)&gt;0,$G$53,"remboursé"))</f>
        <v/>
      </c>
      <c r="V53" s="87" t="str">
        <f t="shared" si="49"/>
        <v/>
      </c>
      <c r="W53" s="87" t="str">
        <f t="shared" si="50"/>
        <v/>
      </c>
      <c r="X53" s="87" t="str">
        <f>IF($D$53="","",IF($E$53-(X6-$C$53)&gt;0,$G$53,"remboursé"))</f>
        <v/>
      </c>
      <c r="Y53" s="87" t="str">
        <f t="shared" si="51"/>
        <v/>
      </c>
      <c r="Z53" s="87" t="str">
        <f t="shared" si="52"/>
        <v/>
      </c>
      <c r="AA53" s="216" t="str">
        <f>IF($D$53="","",IF($E$53-(AA6-$C$53)&gt;0,$G$53,"remboursé"))</f>
        <v/>
      </c>
      <c r="AB53" s="87" t="str">
        <f t="shared" si="53"/>
        <v/>
      </c>
      <c r="AC53" s="87" t="str">
        <f t="shared" si="54"/>
        <v/>
      </c>
    </row>
    <row r="54" spans="2:29" ht="20.100000000000001" customHeight="1">
      <c r="B54" s="93"/>
      <c r="C54" s="86">
        <f t="shared" si="42"/>
        <v>2029</v>
      </c>
      <c r="D54" s="78"/>
      <c r="E54" s="78"/>
      <c r="F54" s="80"/>
      <c r="G54" s="87" t="str">
        <f t="shared" si="41"/>
        <v xml:space="preserve"> </v>
      </c>
      <c r="H54" s="231"/>
      <c r="I54" s="8"/>
      <c r="J54" s="8"/>
      <c r="K54" s="8"/>
      <c r="L54" s="87" t="str">
        <f>IF($D$54="","",IF($E$54-(L6-$C$54)&gt;0,$G$54,"remboursé"))</f>
        <v/>
      </c>
      <c r="M54" s="87" t="str">
        <f t="shared" si="43"/>
        <v/>
      </c>
      <c r="N54" s="87" t="str">
        <f t="shared" si="44"/>
        <v/>
      </c>
      <c r="O54" s="87" t="str">
        <f>IF($D$54="","",IF($E$54-(O6-$C$54)&gt;0,$G$54,"remboursé"))</f>
        <v/>
      </c>
      <c r="P54" s="87" t="str">
        <f t="shared" si="45"/>
        <v/>
      </c>
      <c r="Q54" s="87" t="str">
        <f t="shared" si="46"/>
        <v/>
      </c>
      <c r="R54" s="87" t="str">
        <f>IF($D$54="","",IF($E$54-(R6-$C$54)&gt;0,$G$54,"remboursé"))</f>
        <v/>
      </c>
      <c r="S54" s="87" t="str">
        <f t="shared" si="47"/>
        <v/>
      </c>
      <c r="T54" s="87" t="str">
        <f t="shared" si="48"/>
        <v/>
      </c>
      <c r="U54" s="87" t="str">
        <f>IF($D$54="","",IF($E$54-(U6-$C$54)&gt;0,$G$54,"remboursé"))</f>
        <v/>
      </c>
      <c r="V54" s="87" t="str">
        <f t="shared" si="49"/>
        <v/>
      </c>
      <c r="W54" s="87" t="str">
        <f t="shared" si="50"/>
        <v/>
      </c>
      <c r="X54" s="87" t="str">
        <f>IF($D$54="","",IF($E$54-(X6-$C$54)&gt;0,$G$54,"remboursé"))</f>
        <v/>
      </c>
      <c r="Y54" s="87" t="str">
        <f t="shared" si="51"/>
        <v/>
      </c>
      <c r="Z54" s="87" t="str">
        <f t="shared" si="52"/>
        <v/>
      </c>
      <c r="AA54" s="216" t="str">
        <f>IF($D$54="","",IF($E$54-(AA6-$C$54)&gt;0,$G$54,"remboursé"))</f>
        <v/>
      </c>
      <c r="AB54" s="87" t="str">
        <f t="shared" si="53"/>
        <v/>
      </c>
      <c r="AC54" s="87" t="str">
        <f t="shared" si="54"/>
        <v/>
      </c>
    </row>
    <row r="55" spans="2:29" ht="20.100000000000001" customHeight="1">
      <c r="B55" s="160"/>
      <c r="C55" s="161">
        <f t="shared" si="42"/>
        <v>2029</v>
      </c>
      <c r="D55" s="148"/>
      <c r="E55" s="148"/>
      <c r="F55" s="149"/>
      <c r="G55" s="150" t="str">
        <f t="shared" si="41"/>
        <v xml:space="preserve"> </v>
      </c>
      <c r="H55" s="232"/>
      <c r="I55" s="232"/>
      <c r="J55" s="232"/>
      <c r="K55" s="232"/>
      <c r="L55" s="150" t="str">
        <f>IF($D$55="","",IF($E$55-(L6-$C$55)&gt;0,$G$55,"remboursé"))</f>
        <v/>
      </c>
      <c r="M55" s="87" t="str">
        <f t="shared" si="43"/>
        <v/>
      </c>
      <c r="N55" s="87" t="str">
        <f t="shared" si="44"/>
        <v/>
      </c>
      <c r="O55" s="150" t="str">
        <f>IF($D$55="","",IF($E$55-(O6-$C$55)&gt;0,$G$55,"remboursé"))</f>
        <v/>
      </c>
      <c r="P55" s="87" t="str">
        <f t="shared" si="45"/>
        <v/>
      </c>
      <c r="Q55" s="87" t="str">
        <f t="shared" si="46"/>
        <v/>
      </c>
      <c r="R55" s="150" t="str">
        <f>IF($D$55="","",IF($E$55-(R6-$C$55)&gt;0,$G$55,"remboursé"))</f>
        <v/>
      </c>
      <c r="S55" s="87" t="str">
        <f>IF($D55="","",IF(R55="remboursé","remboursé",Q55*$F55))</f>
        <v/>
      </c>
      <c r="T55" s="87" t="str">
        <f t="shared" si="48"/>
        <v/>
      </c>
      <c r="U55" s="150" t="str">
        <f>IF($D$55="","",IF($E$55-(U6-$C$55)&gt;0,$G$55,"remboursé"))</f>
        <v/>
      </c>
      <c r="V55" s="87" t="str">
        <f t="shared" si="49"/>
        <v/>
      </c>
      <c r="W55" s="87" t="str">
        <f t="shared" si="50"/>
        <v/>
      </c>
      <c r="X55" s="150" t="str">
        <f>IF($D$55="","",IF($E$55-(X6-$C$55)&gt;0,$G$55,"remboursé"))</f>
        <v/>
      </c>
      <c r="Y55" s="87" t="str">
        <f t="shared" si="51"/>
        <v/>
      </c>
      <c r="Z55" s="87" t="str">
        <f t="shared" si="52"/>
        <v/>
      </c>
      <c r="AA55" s="217" t="str">
        <f>IF($D$55="","",IF($E$55-(AA6-$C$55)&gt;0,$G$55,"remboursé"))</f>
        <v/>
      </c>
      <c r="AB55" s="87" t="str">
        <f t="shared" si="53"/>
        <v/>
      </c>
      <c r="AC55" s="87" t="str">
        <f t="shared" si="54"/>
        <v/>
      </c>
    </row>
    <row r="56" spans="2:29" ht="20.100000000000001" customHeight="1">
      <c r="B56" s="77" t="s">
        <v>283</v>
      </c>
      <c r="C56" s="86">
        <f t="shared" si="42"/>
        <v>2029</v>
      </c>
      <c r="D56" s="78"/>
      <c r="E56" s="78"/>
      <c r="F56" s="80"/>
      <c r="G56" s="87"/>
      <c r="H56" s="231"/>
      <c r="I56" s="231"/>
      <c r="J56" s="231"/>
      <c r="K56" s="231"/>
      <c r="L56" s="347"/>
      <c r="M56" s="347"/>
      <c r="N56" s="347"/>
      <c r="O56" s="347"/>
      <c r="P56" s="347"/>
      <c r="Q56" s="347"/>
      <c r="R56" s="347"/>
      <c r="S56" s="347"/>
      <c r="T56" s="347"/>
      <c r="U56" s="347"/>
      <c r="V56" s="347"/>
      <c r="W56" s="347"/>
      <c r="X56" s="347"/>
      <c r="Y56" s="347"/>
      <c r="Z56" s="347"/>
      <c r="AA56" s="348"/>
      <c r="AB56" s="347"/>
      <c r="AC56" s="347"/>
    </row>
    <row r="57" spans="2:29" ht="20.100000000000001" customHeight="1" thickBot="1">
      <c r="B57" s="147" t="s">
        <v>283</v>
      </c>
      <c r="C57" s="161">
        <f t="shared" si="42"/>
        <v>2029</v>
      </c>
      <c r="D57" s="148"/>
      <c r="E57" s="148"/>
      <c r="F57" s="149"/>
      <c r="G57" s="150"/>
      <c r="H57" s="232"/>
      <c r="I57" s="232"/>
      <c r="J57" s="232"/>
      <c r="K57" s="232"/>
      <c r="L57" s="346"/>
      <c r="M57" s="347"/>
      <c r="N57" s="347"/>
      <c r="O57" s="346"/>
      <c r="P57" s="347"/>
      <c r="Q57" s="347"/>
      <c r="R57" s="346"/>
      <c r="S57" s="347"/>
      <c r="T57" s="347"/>
      <c r="U57" s="346"/>
      <c r="V57" s="347"/>
      <c r="W57" s="347"/>
      <c r="X57" s="346"/>
      <c r="Y57" s="347"/>
      <c r="Z57" s="347"/>
      <c r="AA57" s="349"/>
      <c r="AB57" s="347"/>
      <c r="AC57" s="347"/>
    </row>
    <row r="58" spans="2:29" ht="20.100000000000001" customHeight="1" thickBot="1">
      <c r="B58" s="305" t="s">
        <v>109</v>
      </c>
      <c r="C58" s="306" t="s">
        <v>82</v>
      </c>
      <c r="D58" s="151">
        <f>SUM(D47:D57)</f>
        <v>0</v>
      </c>
      <c r="E58" s="152"/>
      <c r="F58" s="153"/>
      <c r="G58" s="154">
        <f>SUM(G47:G57)</f>
        <v>0</v>
      </c>
      <c r="H58" s="233"/>
      <c r="I58" s="162"/>
      <c r="J58" s="162"/>
      <c r="K58" s="162"/>
      <c r="L58" s="154">
        <f>SUM(L47:L57)</f>
        <v>0</v>
      </c>
      <c r="M58" s="154">
        <f t="shared" ref="M58:AC58" si="55">SUM(M47:M57)</f>
        <v>0</v>
      </c>
      <c r="N58" s="154">
        <f t="shared" si="55"/>
        <v>0</v>
      </c>
      <c r="O58" s="154">
        <f t="shared" si="55"/>
        <v>0</v>
      </c>
      <c r="P58" s="154">
        <f t="shared" si="55"/>
        <v>0</v>
      </c>
      <c r="Q58" s="154">
        <f t="shared" si="55"/>
        <v>0</v>
      </c>
      <c r="R58" s="154">
        <f t="shared" si="55"/>
        <v>0</v>
      </c>
      <c r="S58" s="154">
        <f t="shared" si="55"/>
        <v>0</v>
      </c>
      <c r="T58" s="154">
        <f t="shared" si="55"/>
        <v>0</v>
      </c>
      <c r="U58" s="154">
        <f t="shared" si="55"/>
        <v>0</v>
      </c>
      <c r="V58" s="154">
        <f t="shared" si="55"/>
        <v>0</v>
      </c>
      <c r="W58" s="154">
        <f t="shared" si="55"/>
        <v>0</v>
      </c>
      <c r="X58" s="154">
        <f t="shared" si="55"/>
        <v>0</v>
      </c>
      <c r="Y58" s="154">
        <f t="shared" si="55"/>
        <v>0</v>
      </c>
      <c r="Z58" s="154">
        <f t="shared" si="55"/>
        <v>0</v>
      </c>
      <c r="AA58" s="154">
        <f t="shared" si="55"/>
        <v>0</v>
      </c>
      <c r="AB58" s="154">
        <f t="shared" si="55"/>
        <v>0</v>
      </c>
      <c r="AC58" s="154">
        <f t="shared" si="55"/>
        <v>0</v>
      </c>
    </row>
    <row r="59" spans="2:29" ht="20.100000000000001" customHeight="1">
      <c r="B59" s="92"/>
      <c r="C59" s="83">
        <f>IF($C$4="","",$C$4+2)</f>
        <v>2030</v>
      </c>
      <c r="D59" s="74"/>
      <c r="E59" s="74"/>
      <c r="F59" s="79"/>
      <c r="G59" s="84" t="str">
        <f t="shared" ref="G59:G67" si="56">IF(D59=0," ",(D59*F59)/(1-(1+F59)^(-E59)))</f>
        <v xml:space="preserve"> </v>
      </c>
      <c r="H59" s="234"/>
      <c r="I59" s="7"/>
      <c r="J59" s="7"/>
      <c r="K59" s="7"/>
      <c r="L59" s="7"/>
      <c r="M59" s="7"/>
      <c r="N59" s="7"/>
      <c r="O59" s="84" t="str">
        <f>IF($D$59="","",IF($E$59-(O6-$C$59)&gt;0,$G$59,"remboursé"))</f>
        <v/>
      </c>
      <c r="P59" s="87" t="str">
        <f>IF($D59="","",$F59*$D59)</f>
        <v/>
      </c>
      <c r="Q59" s="87" t="str">
        <f>IF($D59="","",IF(($D59-O59)&lt;0,"remboursé",$D59-(O59-P59)))</f>
        <v/>
      </c>
      <c r="R59" s="84" t="str">
        <f>IF($D$59="","",IF($E$59-(R6-$C$59)&gt;0,$G$59,"remboursé"))</f>
        <v/>
      </c>
      <c r="S59" s="87" t="str">
        <f>IF($D59="","",IF(R59="remboursé","remboursé",Q59*$F59))</f>
        <v/>
      </c>
      <c r="T59" s="87" t="str">
        <f>IF($D59="","",IF(Q59="remboursé","remboursé",IF((Q59-R59)&lt;0,"remboursé",Q59-(R59-S59))))</f>
        <v/>
      </c>
      <c r="U59" s="84" t="str">
        <f>IF($D$59="","",IF($E$59-(U6-$C$59)&gt;0,$G$59,"remboursé"))</f>
        <v/>
      </c>
      <c r="V59" s="87" t="str">
        <f>IF($D59="","",IF(U59="remboursé","remboursé",T59*$F59))</f>
        <v/>
      </c>
      <c r="W59" s="87" t="str">
        <f>IF($D59="","",IF(T59="remboursé","remboursé",IF((T59-U59)&lt;0,"remboursé",T59-(U59-V59))))</f>
        <v/>
      </c>
      <c r="X59" s="84" t="str">
        <f>IF($D$59="","",IF($E$59-(X6-$C$59)&gt;0,$G$59,"remboursé"))</f>
        <v/>
      </c>
      <c r="Y59" s="87" t="str">
        <f>IF($D59="","",IF(X59="remboursé","remboursé",W59*$F59))</f>
        <v/>
      </c>
      <c r="Z59" s="87" t="str">
        <f>IF($D59="","",IF(W59="remboursé","remboursé",IF((W59-X59)&lt;0,"remboursé",W59-(X59-Y59))))</f>
        <v/>
      </c>
      <c r="AA59" s="218" t="str">
        <f>IF($D$59="","",IF($E$59-(AA6-$C$59)&gt;0,$G$59,"remboursé"))</f>
        <v/>
      </c>
      <c r="AB59" s="87" t="str">
        <f>IF($D59="","",IF(AA59="remboursé","remboursé",Z59*$F59))</f>
        <v/>
      </c>
      <c r="AC59" s="87" t="str">
        <f>IF($D59="","",IF(Z59="remboursé","remboursé",IF((Z59-AA59)&lt;0,"remboursé",Z59-(AA59-AB59))))</f>
        <v/>
      </c>
    </row>
    <row r="60" spans="2:29" ht="20.100000000000001" customHeight="1">
      <c r="B60" s="93"/>
      <c r="C60" s="86">
        <f t="shared" ref="C60:C69" si="57">IF($C$4="","",$C$4+2)</f>
        <v>2030</v>
      </c>
      <c r="D60" s="74"/>
      <c r="E60" s="74"/>
      <c r="F60" s="79"/>
      <c r="G60" s="87" t="str">
        <f t="shared" si="56"/>
        <v xml:space="preserve"> </v>
      </c>
      <c r="H60" s="231"/>
      <c r="I60" s="8"/>
      <c r="J60" s="8"/>
      <c r="K60" s="8"/>
      <c r="L60" s="8"/>
      <c r="M60" s="8"/>
      <c r="N60" s="8"/>
      <c r="O60" s="87" t="str">
        <f>IF($D$60="","",IF($E$60-(O6-$C$60)&gt;0,$G$60,"remboursé"))</f>
        <v/>
      </c>
      <c r="P60" s="87" t="str">
        <f t="shared" ref="P60:P67" si="58">IF($D60="","",$F60*$D60)</f>
        <v/>
      </c>
      <c r="Q60" s="87" t="str">
        <f t="shared" ref="Q60:Q67" si="59">IF($D60="","",IF(($D60-O60)&lt;0,"remboursé",$D60-(O60-P60)))</f>
        <v/>
      </c>
      <c r="R60" s="87" t="str">
        <f>IF($D$60="","",IF($E$60-(R6-$C$60)&gt;0,$G$60,"remboursé"))</f>
        <v/>
      </c>
      <c r="S60" s="87" t="str">
        <f t="shared" ref="S60:S67" si="60">IF($D60="","",IF(R60="remboursé","remboursé",Q60*$F60))</f>
        <v/>
      </c>
      <c r="T60" s="87" t="str">
        <f t="shared" ref="T60:T67" si="61">IF($D60="","",IF(Q60="remboursé","remboursé",IF((Q60-R60)&lt;0,"remboursé",Q60-(R60-S60))))</f>
        <v/>
      </c>
      <c r="U60" s="87" t="str">
        <f>IF($D$60="","",IF($E$60-(U6-$C$60)&gt;0,$G$60,"remboursé"))</f>
        <v/>
      </c>
      <c r="V60" s="87" t="str">
        <f t="shared" ref="V60:V67" si="62">IF($D60="","",IF(U60="remboursé","remboursé",T60*$F60))</f>
        <v/>
      </c>
      <c r="W60" s="87" t="str">
        <f t="shared" ref="W60:W67" si="63">IF($D60="","",IF(T60="remboursé","remboursé",IF((T60-U60)&lt;0,"remboursé",T60-(U60-V60))))</f>
        <v/>
      </c>
      <c r="X60" s="87" t="str">
        <f>IF($D$60="","",IF($E$60-(X6-$C$60)&gt;0,$G$60,"remboursé"))</f>
        <v/>
      </c>
      <c r="Y60" s="87" t="str">
        <f t="shared" ref="Y60:Y67" si="64">IF($D60="","",IF(X60="remboursé","remboursé",W60*$F60))</f>
        <v/>
      </c>
      <c r="Z60" s="87" t="str">
        <f t="shared" ref="Z60:Z67" si="65">IF($D60="","",IF(W60="remboursé","remboursé",IF((W60-X60)&lt;0,"remboursé",W60-(X60-Y60))))</f>
        <v/>
      </c>
      <c r="AA60" s="216" t="str">
        <f>IF($D$60="","",IF($E$60-(AA6-$C$60)&gt;0,$G$60,"remboursé"))</f>
        <v/>
      </c>
      <c r="AB60" s="87" t="str">
        <f t="shared" ref="AB60:AB67" si="66">IF($D60="","",IF(AA60="remboursé","remboursé",Z60*$F60))</f>
        <v/>
      </c>
      <c r="AC60" s="87" t="str">
        <f t="shared" ref="AC60:AC67" si="67">IF($D60="","",IF(Z60="remboursé","remboursé",IF((Z60-AA60)&lt;0,"remboursé",Z60-(AA60-AB60))))</f>
        <v/>
      </c>
    </row>
    <row r="61" spans="2:29" ht="20.100000000000001" customHeight="1">
      <c r="B61" s="93"/>
      <c r="C61" s="86">
        <f t="shared" si="57"/>
        <v>2030</v>
      </c>
      <c r="D61" s="74"/>
      <c r="E61" s="74"/>
      <c r="F61" s="79"/>
      <c r="G61" s="87" t="str">
        <f t="shared" si="56"/>
        <v xml:space="preserve"> </v>
      </c>
      <c r="H61" s="231"/>
      <c r="I61" s="8"/>
      <c r="J61" s="8"/>
      <c r="K61" s="8"/>
      <c r="L61" s="8"/>
      <c r="M61" s="8"/>
      <c r="N61" s="8"/>
      <c r="O61" s="87" t="str">
        <f>IF($D$61="","",IF($E$61-(O6-$C$61)&gt;0,$G$61,"remboursé"))</f>
        <v/>
      </c>
      <c r="P61" s="87" t="str">
        <f t="shared" si="58"/>
        <v/>
      </c>
      <c r="Q61" s="87" t="str">
        <f t="shared" si="59"/>
        <v/>
      </c>
      <c r="R61" s="87" t="str">
        <f>IF($D$61="","",IF($E$61-(R6-$C$61)&gt;0,$G$61,"remboursé"))</f>
        <v/>
      </c>
      <c r="S61" s="87" t="str">
        <f t="shared" si="60"/>
        <v/>
      </c>
      <c r="T61" s="87" t="str">
        <f t="shared" si="61"/>
        <v/>
      </c>
      <c r="U61" s="87" t="str">
        <f>IF($D$61="","",IF($E$61-(U6-$C$61)&gt;0,$G$61,"remboursé"))</f>
        <v/>
      </c>
      <c r="V61" s="87" t="str">
        <f t="shared" si="62"/>
        <v/>
      </c>
      <c r="W61" s="87" t="str">
        <f t="shared" si="63"/>
        <v/>
      </c>
      <c r="X61" s="87" t="str">
        <f>IF($D$61="","",IF($E$61-(X6-$C$61)&gt;0,$G$61,"remboursé"))</f>
        <v/>
      </c>
      <c r="Y61" s="87" t="str">
        <f t="shared" si="64"/>
        <v/>
      </c>
      <c r="Z61" s="87" t="str">
        <f t="shared" si="65"/>
        <v/>
      </c>
      <c r="AA61" s="216" t="str">
        <f>IF($D$61="","",IF($E$61-(AA6-$C$61)&gt;0,$G$61,"remboursé"))</f>
        <v/>
      </c>
      <c r="AB61" s="87" t="str">
        <f t="shared" si="66"/>
        <v/>
      </c>
      <c r="AC61" s="87" t="str">
        <f t="shared" si="67"/>
        <v/>
      </c>
    </row>
    <row r="62" spans="2:29" ht="20.100000000000001" customHeight="1">
      <c r="B62" s="93"/>
      <c r="C62" s="86">
        <f t="shared" si="57"/>
        <v>2030</v>
      </c>
      <c r="D62" s="74"/>
      <c r="E62" s="74"/>
      <c r="F62" s="79"/>
      <c r="G62" s="87" t="str">
        <f t="shared" si="56"/>
        <v xml:space="preserve"> </v>
      </c>
      <c r="H62" s="231"/>
      <c r="I62" s="8"/>
      <c r="J62" s="8"/>
      <c r="K62" s="8"/>
      <c r="L62" s="8"/>
      <c r="M62" s="8"/>
      <c r="N62" s="8"/>
      <c r="O62" s="87" t="str">
        <f>IF($D$62="","",IF($E$62-(O6-$C$62)&gt;0,$G$62,"remboursé"))</f>
        <v/>
      </c>
      <c r="P62" s="87" t="str">
        <f t="shared" si="58"/>
        <v/>
      </c>
      <c r="Q62" s="87" t="str">
        <f t="shared" si="59"/>
        <v/>
      </c>
      <c r="R62" s="87" t="str">
        <f>IF($D$62="","",IF($E$62-(R6-$C$62)&gt;0,$G$62,"remboursé"))</f>
        <v/>
      </c>
      <c r="S62" s="87" t="str">
        <f t="shared" si="60"/>
        <v/>
      </c>
      <c r="T62" s="87" t="str">
        <f t="shared" si="61"/>
        <v/>
      </c>
      <c r="U62" s="87" t="str">
        <f>IF($D$62="","",IF($E$62-(U6-$C$62)&gt;0,$G$62,"remboursé"))</f>
        <v/>
      </c>
      <c r="V62" s="87" t="str">
        <f t="shared" si="62"/>
        <v/>
      </c>
      <c r="W62" s="87" t="str">
        <f t="shared" si="63"/>
        <v/>
      </c>
      <c r="X62" s="87" t="str">
        <f>IF($D$62="","",IF($E$62-(X6-$C$62)&gt;0,$G$62,"remboursé"))</f>
        <v/>
      </c>
      <c r="Y62" s="87" t="str">
        <f t="shared" si="64"/>
        <v/>
      </c>
      <c r="Z62" s="87" t="str">
        <f t="shared" si="65"/>
        <v/>
      </c>
      <c r="AA62" s="216" t="str">
        <f>IF($D$62="","",IF($E$62-(AA6-$C$62)&gt;0,$G$62,"remboursé"))</f>
        <v/>
      </c>
      <c r="AB62" s="87" t="str">
        <f t="shared" si="66"/>
        <v/>
      </c>
      <c r="AC62" s="87" t="str">
        <f t="shared" si="67"/>
        <v/>
      </c>
    </row>
    <row r="63" spans="2:29" ht="20.100000000000001" customHeight="1">
      <c r="B63" s="93"/>
      <c r="C63" s="86">
        <f t="shared" si="57"/>
        <v>2030</v>
      </c>
      <c r="D63" s="74"/>
      <c r="E63" s="74"/>
      <c r="F63" s="79"/>
      <c r="G63" s="87" t="str">
        <f t="shared" si="56"/>
        <v xml:space="preserve"> </v>
      </c>
      <c r="H63" s="231"/>
      <c r="I63" s="8"/>
      <c r="J63" s="8"/>
      <c r="K63" s="8"/>
      <c r="L63" s="8"/>
      <c r="M63" s="8"/>
      <c r="N63" s="8"/>
      <c r="O63" s="87" t="str">
        <f>IF($D$63="","",IF($E$63-(O6-$C$63)&gt;0,$G$63,"remboursé"))</f>
        <v/>
      </c>
      <c r="P63" s="87" t="str">
        <f t="shared" si="58"/>
        <v/>
      </c>
      <c r="Q63" s="87" t="str">
        <f t="shared" si="59"/>
        <v/>
      </c>
      <c r="R63" s="87" t="str">
        <f>IF($D$63="","",IF($E$63-(R6-$C$63)&gt;0,$G$63,"remboursé"))</f>
        <v/>
      </c>
      <c r="S63" s="87" t="str">
        <f t="shared" si="60"/>
        <v/>
      </c>
      <c r="T63" s="87" t="str">
        <f t="shared" si="61"/>
        <v/>
      </c>
      <c r="U63" s="87" t="str">
        <f>IF($D$63="","",IF($E$63-(U6-$C$63)&gt;0,$G$63,"remboursé"))</f>
        <v/>
      </c>
      <c r="V63" s="87" t="str">
        <f t="shared" si="62"/>
        <v/>
      </c>
      <c r="W63" s="87" t="str">
        <f t="shared" si="63"/>
        <v/>
      </c>
      <c r="X63" s="87" t="str">
        <f>IF($D$63="","",IF($E$63-(X6-$C$63)&gt;0,$G$63,"remboursé"))</f>
        <v/>
      </c>
      <c r="Y63" s="87" t="str">
        <f t="shared" si="64"/>
        <v/>
      </c>
      <c r="Z63" s="87" t="str">
        <f t="shared" si="65"/>
        <v/>
      </c>
      <c r="AA63" s="216" t="str">
        <f>IF($D$63="","",IF($E$63-(AA6-$C$63)&gt;0,$G$63,"remboursé"))</f>
        <v/>
      </c>
      <c r="AB63" s="87" t="str">
        <f t="shared" si="66"/>
        <v/>
      </c>
      <c r="AC63" s="87" t="str">
        <f t="shared" si="67"/>
        <v/>
      </c>
    </row>
    <row r="64" spans="2:29" ht="20.100000000000001" customHeight="1">
      <c r="B64" s="93"/>
      <c r="C64" s="86">
        <f t="shared" si="57"/>
        <v>2030</v>
      </c>
      <c r="D64" s="74"/>
      <c r="E64" s="74"/>
      <c r="F64" s="79"/>
      <c r="G64" s="87" t="str">
        <f t="shared" si="56"/>
        <v xml:space="preserve"> </v>
      </c>
      <c r="H64" s="231"/>
      <c r="I64" s="8"/>
      <c r="J64" s="8"/>
      <c r="K64" s="8"/>
      <c r="L64" s="8"/>
      <c r="M64" s="8"/>
      <c r="N64" s="8"/>
      <c r="O64" s="87" t="str">
        <f>IF($D$64="","",IF($E$64-(O6-$C$64)&gt;0,$G$64,"remboursé"))</f>
        <v/>
      </c>
      <c r="P64" s="87" t="str">
        <f t="shared" si="58"/>
        <v/>
      </c>
      <c r="Q64" s="87" t="str">
        <f t="shared" si="59"/>
        <v/>
      </c>
      <c r="R64" s="87" t="str">
        <f>IF($D$64="","",IF($E$64-(R6-$C$64)&gt;0,$G$64,"remboursé"))</f>
        <v/>
      </c>
      <c r="S64" s="87" t="str">
        <f t="shared" si="60"/>
        <v/>
      </c>
      <c r="T64" s="87" t="str">
        <f t="shared" si="61"/>
        <v/>
      </c>
      <c r="U64" s="87" t="str">
        <f>IF($D$64="","",IF($E$64-(U6-$C$64)&gt;0,$G$64,"remboursé"))</f>
        <v/>
      </c>
      <c r="V64" s="87" t="str">
        <f t="shared" si="62"/>
        <v/>
      </c>
      <c r="W64" s="87" t="str">
        <f t="shared" si="63"/>
        <v/>
      </c>
      <c r="X64" s="87" t="str">
        <f>IF($D$64="","",IF($E$64-(X6-$C$64)&gt;0,$G$64,"remboursé"))</f>
        <v/>
      </c>
      <c r="Y64" s="87" t="str">
        <f t="shared" si="64"/>
        <v/>
      </c>
      <c r="Z64" s="87" t="str">
        <f t="shared" si="65"/>
        <v/>
      </c>
      <c r="AA64" s="216" t="str">
        <f>IF($D$64="","",IF($E$64-(AA6-$C$64)&gt;0,$G$64,"remboursé"))</f>
        <v/>
      </c>
      <c r="AB64" s="87" t="str">
        <f t="shared" si="66"/>
        <v/>
      </c>
      <c r="AC64" s="87" t="str">
        <f t="shared" si="67"/>
        <v/>
      </c>
    </row>
    <row r="65" spans="2:29" ht="20.100000000000001" customHeight="1">
      <c r="B65" s="93"/>
      <c r="C65" s="86">
        <f t="shared" si="57"/>
        <v>2030</v>
      </c>
      <c r="D65" s="74"/>
      <c r="E65" s="74"/>
      <c r="F65" s="79"/>
      <c r="G65" s="87" t="str">
        <f t="shared" si="56"/>
        <v xml:space="preserve"> </v>
      </c>
      <c r="H65" s="231"/>
      <c r="I65" s="8"/>
      <c r="J65" s="8"/>
      <c r="K65" s="8"/>
      <c r="L65" s="8"/>
      <c r="M65" s="8"/>
      <c r="N65" s="8"/>
      <c r="O65" s="87" t="str">
        <f>IF($D$65="","",IF($E$65-(O6-$C$65)&gt;0,$G$65,"remboursé"))</f>
        <v/>
      </c>
      <c r="P65" s="87" t="str">
        <f t="shared" si="58"/>
        <v/>
      </c>
      <c r="Q65" s="87" t="str">
        <f t="shared" si="59"/>
        <v/>
      </c>
      <c r="R65" s="87" t="str">
        <f>IF($D$65="","",IF($E$65-(R6-$C$65)&gt;0,$G$65,"remboursé"))</f>
        <v/>
      </c>
      <c r="S65" s="87" t="str">
        <f t="shared" si="60"/>
        <v/>
      </c>
      <c r="T65" s="87" t="str">
        <f t="shared" si="61"/>
        <v/>
      </c>
      <c r="U65" s="87" t="str">
        <f>IF($D$65="","",IF($E$65-(U6-$C$65)&gt;0,$G$65,"remboursé"))</f>
        <v/>
      </c>
      <c r="V65" s="87" t="str">
        <f t="shared" si="62"/>
        <v/>
      </c>
      <c r="W65" s="87" t="str">
        <f t="shared" si="63"/>
        <v/>
      </c>
      <c r="X65" s="87" t="str">
        <f>IF($D$65="","",IF($E$65-(X6-$C$65)&gt;0,$G$65,"remboursé"))</f>
        <v/>
      </c>
      <c r="Y65" s="87" t="str">
        <f t="shared" si="64"/>
        <v/>
      </c>
      <c r="Z65" s="87" t="str">
        <f t="shared" si="65"/>
        <v/>
      </c>
      <c r="AA65" s="216" t="str">
        <f>IF($D$65="","",IF($E$65-(AA6-$C$65)&gt;0,$G$65,"remboursé"))</f>
        <v/>
      </c>
      <c r="AB65" s="87" t="str">
        <f t="shared" si="66"/>
        <v/>
      </c>
      <c r="AC65" s="87" t="str">
        <f t="shared" si="67"/>
        <v/>
      </c>
    </row>
    <row r="66" spans="2:29" ht="20.100000000000001" customHeight="1">
      <c r="B66" s="93"/>
      <c r="C66" s="86">
        <f t="shared" si="57"/>
        <v>2030</v>
      </c>
      <c r="D66" s="78"/>
      <c r="E66" s="78"/>
      <c r="F66" s="80"/>
      <c r="G66" s="87" t="str">
        <f t="shared" si="56"/>
        <v xml:space="preserve"> </v>
      </c>
      <c r="H66" s="231"/>
      <c r="I66" s="8"/>
      <c r="J66" s="8"/>
      <c r="K66" s="8"/>
      <c r="L66" s="8"/>
      <c r="M66" s="8"/>
      <c r="N66" s="8"/>
      <c r="O66" s="87" t="str">
        <f>IF($D$66="","",IF($E$66-(O6-$C$66)&gt;0,$G$66,"remboursé"))</f>
        <v/>
      </c>
      <c r="P66" s="87" t="str">
        <f t="shared" si="58"/>
        <v/>
      </c>
      <c r="Q66" s="87" t="str">
        <f t="shared" si="59"/>
        <v/>
      </c>
      <c r="R66" s="87" t="str">
        <f>IF($D$66="","",IF($E$66-(R6-$C$66)&gt;0,$G$66,"remboursé"))</f>
        <v/>
      </c>
      <c r="S66" s="87" t="str">
        <f t="shared" si="60"/>
        <v/>
      </c>
      <c r="T66" s="87" t="str">
        <f t="shared" si="61"/>
        <v/>
      </c>
      <c r="U66" s="87" t="str">
        <f>IF($D$66="","",IF($E$66-(U6-$C$66)&gt;0,$G$66,"remboursé"))</f>
        <v/>
      </c>
      <c r="V66" s="87" t="str">
        <f t="shared" si="62"/>
        <v/>
      </c>
      <c r="W66" s="87" t="str">
        <f t="shared" si="63"/>
        <v/>
      </c>
      <c r="X66" s="87" t="str">
        <f>IF($D$66="","",IF($E$66-(X6-$C$66)&gt;0,$G$66,"remboursé"))</f>
        <v/>
      </c>
      <c r="Y66" s="87" t="str">
        <f t="shared" si="64"/>
        <v/>
      </c>
      <c r="Z66" s="87" t="str">
        <f t="shared" si="65"/>
        <v/>
      </c>
      <c r="AA66" s="216" t="str">
        <f>IF($D$66="","",IF($E$66-(AA6-$C$66)&gt;0,$G$66,"remboursé"))</f>
        <v/>
      </c>
      <c r="AB66" s="87" t="str">
        <f t="shared" si="66"/>
        <v/>
      </c>
      <c r="AC66" s="87" t="str">
        <f t="shared" si="67"/>
        <v/>
      </c>
    </row>
    <row r="67" spans="2:29" ht="20.100000000000001" customHeight="1">
      <c r="B67" s="93"/>
      <c r="C67" s="86">
        <f t="shared" si="57"/>
        <v>2030</v>
      </c>
      <c r="D67" s="74"/>
      <c r="E67" s="74"/>
      <c r="F67" s="79"/>
      <c r="G67" s="87" t="str">
        <f t="shared" si="56"/>
        <v xml:space="preserve"> </v>
      </c>
      <c r="H67" s="232"/>
      <c r="I67" s="232"/>
      <c r="J67" s="232"/>
      <c r="K67" s="232"/>
      <c r="L67" s="232"/>
      <c r="M67" s="232"/>
      <c r="N67" s="232"/>
      <c r="O67" s="150" t="str">
        <f>IF($D$67="","",IF($E$67-(O6-$C$67)&gt;0,$G$67,"remboursé"))</f>
        <v/>
      </c>
      <c r="P67" s="150" t="str">
        <f t="shared" si="58"/>
        <v/>
      </c>
      <c r="Q67" s="150" t="str">
        <f t="shared" si="59"/>
        <v/>
      </c>
      <c r="R67" s="150" t="str">
        <f>IF($D$67="","",IF($E$67-(R6-$C$67)&gt;0,$G$67,"remboursé"))</f>
        <v/>
      </c>
      <c r="S67" s="150" t="str">
        <f t="shared" si="60"/>
        <v/>
      </c>
      <c r="T67" s="150" t="str">
        <f t="shared" si="61"/>
        <v/>
      </c>
      <c r="U67" s="150" t="str">
        <f>IF($D$67="","",IF($E$67-(U6-$C$67)&gt;0,$G$67,"remboursé"))</f>
        <v/>
      </c>
      <c r="V67" s="150" t="str">
        <f t="shared" si="62"/>
        <v/>
      </c>
      <c r="W67" s="150" t="str">
        <f t="shared" si="63"/>
        <v/>
      </c>
      <c r="X67" s="150" t="str">
        <f>IF($D$67="","",IF($E$67-(X6-$C$67)&gt;0,$G$67,"remboursé"))</f>
        <v/>
      </c>
      <c r="Y67" s="150" t="str">
        <f t="shared" si="64"/>
        <v/>
      </c>
      <c r="Z67" s="150" t="str">
        <f t="shared" si="65"/>
        <v/>
      </c>
      <c r="AA67" s="217" t="str">
        <f>IF($D$67="","",IF($E$67-(AA6-$C$67)&gt;0,$G$67,"remboursé"))</f>
        <v/>
      </c>
      <c r="AB67" s="150" t="str">
        <f t="shared" si="66"/>
        <v/>
      </c>
      <c r="AC67" s="150" t="str">
        <f t="shared" si="67"/>
        <v/>
      </c>
    </row>
    <row r="68" spans="2:29" ht="20.100000000000001" customHeight="1">
      <c r="B68" s="77" t="s">
        <v>283</v>
      </c>
      <c r="C68" s="86">
        <f t="shared" si="57"/>
        <v>2030</v>
      </c>
      <c r="D68" s="78"/>
      <c r="E68" s="78"/>
      <c r="F68" s="80"/>
      <c r="G68" s="87"/>
      <c r="H68" s="231"/>
      <c r="I68" s="231"/>
      <c r="J68" s="231"/>
      <c r="K68" s="231"/>
      <c r="L68" s="231"/>
      <c r="M68" s="231"/>
      <c r="N68" s="231"/>
      <c r="O68" s="347"/>
      <c r="P68" s="347"/>
      <c r="Q68" s="347"/>
      <c r="R68" s="347"/>
      <c r="S68" s="347"/>
      <c r="T68" s="347"/>
      <c r="U68" s="347"/>
      <c r="V68" s="347"/>
      <c r="W68" s="347"/>
      <c r="X68" s="347"/>
      <c r="Y68" s="347"/>
      <c r="Z68" s="347"/>
      <c r="AA68" s="348"/>
      <c r="AB68" s="347"/>
      <c r="AC68" s="347"/>
    </row>
    <row r="69" spans="2:29" ht="20.100000000000001" customHeight="1" thickBot="1">
      <c r="B69" s="147" t="s">
        <v>283</v>
      </c>
      <c r="C69" s="161">
        <f t="shared" si="57"/>
        <v>2030</v>
      </c>
      <c r="D69" s="148"/>
      <c r="E69" s="148"/>
      <c r="F69" s="149"/>
      <c r="G69" s="150"/>
      <c r="H69" s="232"/>
      <c r="I69" s="232"/>
      <c r="J69" s="232"/>
      <c r="K69" s="232"/>
      <c r="L69" s="232"/>
      <c r="M69" s="232"/>
      <c r="N69" s="232"/>
      <c r="O69" s="346"/>
      <c r="P69" s="347"/>
      <c r="Q69" s="347"/>
      <c r="R69" s="346"/>
      <c r="S69" s="347"/>
      <c r="T69" s="347"/>
      <c r="U69" s="346"/>
      <c r="V69" s="347"/>
      <c r="W69" s="347"/>
      <c r="X69" s="346"/>
      <c r="Y69" s="347"/>
      <c r="Z69" s="347"/>
      <c r="AA69" s="349"/>
      <c r="AB69" s="347"/>
      <c r="AC69" s="347"/>
    </row>
    <row r="70" spans="2:29" ht="20.100000000000001" customHeight="1" thickBot="1">
      <c r="B70" s="305" t="s">
        <v>109</v>
      </c>
      <c r="C70" s="306" t="s">
        <v>84</v>
      </c>
      <c r="D70" s="151">
        <f>SUM(D59:D69)</f>
        <v>0</v>
      </c>
      <c r="E70" s="152"/>
      <c r="F70" s="153"/>
      <c r="G70" s="154">
        <f>SUM(G63:G69)</f>
        <v>0</v>
      </c>
      <c r="H70" s="233"/>
      <c r="I70" s="162"/>
      <c r="J70" s="162"/>
      <c r="K70" s="162"/>
      <c r="L70" s="233"/>
      <c r="M70" s="162"/>
      <c r="N70" s="162"/>
      <c r="O70" s="154">
        <f>SUM(O59:O69)</f>
        <v>0</v>
      </c>
      <c r="P70" s="154">
        <f t="shared" ref="P70:AC70" si="68">SUM(P59:P69)</f>
        <v>0</v>
      </c>
      <c r="Q70" s="154">
        <f t="shared" si="68"/>
        <v>0</v>
      </c>
      <c r="R70" s="154">
        <f t="shared" si="68"/>
        <v>0</v>
      </c>
      <c r="S70" s="154">
        <f t="shared" si="68"/>
        <v>0</v>
      </c>
      <c r="T70" s="154">
        <f t="shared" si="68"/>
        <v>0</v>
      </c>
      <c r="U70" s="154">
        <f t="shared" si="68"/>
        <v>0</v>
      </c>
      <c r="V70" s="154">
        <f t="shared" si="68"/>
        <v>0</v>
      </c>
      <c r="W70" s="154">
        <f t="shared" si="68"/>
        <v>0</v>
      </c>
      <c r="X70" s="154">
        <f t="shared" si="68"/>
        <v>0</v>
      </c>
      <c r="Y70" s="154">
        <f t="shared" si="68"/>
        <v>0</v>
      </c>
      <c r="Z70" s="154">
        <f t="shared" si="68"/>
        <v>0</v>
      </c>
      <c r="AA70" s="154">
        <f t="shared" si="68"/>
        <v>0</v>
      </c>
      <c r="AB70" s="154">
        <f t="shared" si="68"/>
        <v>0</v>
      </c>
      <c r="AC70" s="154">
        <f t="shared" si="68"/>
        <v>0</v>
      </c>
    </row>
    <row r="71" spans="2:29" ht="20.100000000000001" customHeight="1">
      <c r="B71" s="92"/>
      <c r="C71" s="83">
        <f>IF($C$4="","",$C$4+3)</f>
        <v>2031</v>
      </c>
      <c r="D71" s="74"/>
      <c r="E71" s="74"/>
      <c r="F71" s="79"/>
      <c r="G71" s="84" t="str">
        <f>IF(D71=0," ",(D71*F71)/(1-(1+F71)^(-E71)))</f>
        <v xml:space="preserve"> </v>
      </c>
      <c r="H71" s="234"/>
      <c r="I71" s="7"/>
      <c r="J71" s="7"/>
      <c r="K71" s="7"/>
      <c r="L71" s="7"/>
      <c r="M71" s="7"/>
      <c r="N71" s="7"/>
      <c r="O71" s="10"/>
      <c r="P71" s="10"/>
      <c r="Q71" s="10"/>
      <c r="R71" s="82" t="str">
        <f>IF($D$71="","",IF($E$71-(R6-$C$71)&gt;0,$G$71,"remboursé"))</f>
        <v/>
      </c>
      <c r="S71" s="82" t="str">
        <f>IF($D71="","",$F71*$D71)</f>
        <v/>
      </c>
      <c r="T71" s="82" t="str">
        <f>IF($D71="","",IF(($D71-R71)&lt;0,"remboursé",$D71-(R71-S71)))</f>
        <v/>
      </c>
      <c r="U71" s="82" t="str">
        <f>IF($D$71="","",IF($E$71-(U6-$C$71)&gt;0,$G$71,"remboursé"))</f>
        <v/>
      </c>
      <c r="V71" s="82" t="str">
        <f>IF($D71="","",IF(U71="remboursé","remboursé",T71*$F71))</f>
        <v/>
      </c>
      <c r="W71" s="82" t="str">
        <f>IF($D71="","",IF(T71="remboursé","remboursé",IF((T71-U71)&lt;0,"remboursé",T71-(U71-V71))))</f>
        <v/>
      </c>
      <c r="X71" s="82" t="str">
        <f>IF($D$71="","",IF($E$71-(X6-$C$71)&gt;0,$G$71,"remboursé"))</f>
        <v/>
      </c>
      <c r="Y71" s="82" t="str">
        <f>IF($D71="","",IF(X71="remboursé","remboursé",W71*$F71))</f>
        <v/>
      </c>
      <c r="Z71" s="82" t="str">
        <f>IF($D71="","",IF(W71="remboursé","remboursé",IF((W71-X71)&lt;0,"remboursé",W71-(X71-Y71))))</f>
        <v/>
      </c>
      <c r="AA71" s="213" t="str">
        <f>IF($D$71="","",IF($E$71-(AA6-$C$71)&gt;0,$G$71,"remboursé"))</f>
        <v/>
      </c>
      <c r="AB71" s="82" t="str">
        <f>IF($D71="","",IF(AA71="remboursé","remboursé",Z71*$F71))</f>
        <v/>
      </c>
      <c r="AC71" s="82" t="str">
        <f>IF($D71="","",IF(Z71="remboursé","remboursé",IF((Z71-AA71)&lt;0,"remboursé",Z71-(AA71-AB71))))</f>
        <v/>
      </c>
    </row>
    <row r="72" spans="2:29" ht="20.100000000000001" customHeight="1">
      <c r="B72" s="93"/>
      <c r="C72" s="86">
        <f t="shared" ref="C72:C77" si="69">IF($C$4="","",$C$4+3)</f>
        <v>2031</v>
      </c>
      <c r="D72" s="74"/>
      <c r="E72" s="74"/>
      <c r="F72" s="79"/>
      <c r="G72" s="87" t="str">
        <f>IF(D72=0," ",(D72*F72)/(1-(1+F72)^(-E72)))</f>
        <v xml:space="preserve"> </v>
      </c>
      <c r="H72" s="231"/>
      <c r="I72" s="8"/>
      <c r="J72" s="8"/>
      <c r="K72" s="8"/>
      <c r="L72" s="8"/>
      <c r="M72" s="8"/>
      <c r="N72" s="8"/>
      <c r="O72" s="8"/>
      <c r="P72" s="8"/>
      <c r="Q72" s="8"/>
      <c r="R72" s="87" t="str">
        <f>IF($D$72="","",IF($E$72-(R6-$C$72)&gt;0,$G$72,"remboursé"))</f>
        <v/>
      </c>
      <c r="S72" s="87" t="str">
        <f t="shared" ref="S72:S75" si="70">IF($D72="","",$F72*$D72)</f>
        <v/>
      </c>
      <c r="T72" s="87" t="str">
        <f t="shared" ref="T72:T75" si="71">IF($D72="","",IF(($D72-R72)&lt;0,"remboursé",$D72-(R72-S72)))</f>
        <v/>
      </c>
      <c r="U72" s="87" t="str">
        <f>IF($D$72="","",IF($E$72-(U6-$C$72)&gt;0,$G$72,"remboursé"))</f>
        <v/>
      </c>
      <c r="V72" s="87" t="str">
        <f t="shared" ref="V72:V75" si="72">IF($D72="","",IF(U72="remboursé","remboursé",T72*$F72))</f>
        <v/>
      </c>
      <c r="W72" s="87" t="str">
        <f t="shared" ref="W72:W75" si="73">IF($D72="","",IF(T72="remboursé","remboursé",IF((T72-U72)&lt;0,"remboursé",T72-(U72-V72))))</f>
        <v/>
      </c>
      <c r="X72" s="87" t="str">
        <f>IF($D$72="","",IF($E$72-(X6-$C$72)&gt;0,$G$72,"remboursé"))</f>
        <v/>
      </c>
      <c r="Y72" s="87" t="str">
        <f t="shared" ref="Y72:Y75" si="74">IF($D72="","",IF(X72="remboursé","remboursé",W72*$F72))</f>
        <v/>
      </c>
      <c r="Z72" s="87" t="str">
        <f t="shared" ref="Z72:Z75" si="75">IF($D72="","",IF(W72="remboursé","remboursé",IF((W72-X72)&lt;0,"remboursé",W72-(X72-Y72))))</f>
        <v/>
      </c>
      <c r="AA72" s="216" t="str">
        <f>IF($D$72="","",IF($E$72-(AA6-$C$72)&gt;0,$G$72,"remboursé"))</f>
        <v/>
      </c>
      <c r="AB72" s="87" t="str">
        <f t="shared" ref="AB72:AB75" si="76">IF($D72="","",IF(AA72="remboursé","remboursé",Z72*$F72))</f>
        <v/>
      </c>
      <c r="AC72" s="87" t="str">
        <f t="shared" ref="AC72:AC75" si="77">IF($D72="","",IF(Z72="remboursé","remboursé",IF((Z72-AA72)&lt;0,"remboursé",Z72-(AA72-AB72))))</f>
        <v/>
      </c>
    </row>
    <row r="73" spans="2:29" ht="20.100000000000001" customHeight="1">
      <c r="B73" s="93"/>
      <c r="C73" s="86">
        <f t="shared" si="69"/>
        <v>2031</v>
      </c>
      <c r="D73" s="74"/>
      <c r="E73" s="74"/>
      <c r="F73" s="79"/>
      <c r="G73" s="87" t="str">
        <f>IF(D73=0," ",(D73*F73)/(1-(1+F73)^(-E73)))</f>
        <v xml:space="preserve"> </v>
      </c>
      <c r="H73" s="231"/>
      <c r="I73" s="8"/>
      <c r="J73" s="8"/>
      <c r="K73" s="8"/>
      <c r="L73" s="8"/>
      <c r="M73" s="8"/>
      <c r="N73" s="8"/>
      <c r="O73" s="8"/>
      <c r="P73" s="8"/>
      <c r="Q73" s="8"/>
      <c r="R73" s="87" t="str">
        <f>IF($D$73="","",IF($E$73-(R6-$C$73)&gt;0,$G$73,"remboursé"))</f>
        <v/>
      </c>
      <c r="S73" s="87" t="str">
        <f t="shared" si="70"/>
        <v/>
      </c>
      <c r="T73" s="87" t="str">
        <f t="shared" si="71"/>
        <v/>
      </c>
      <c r="U73" s="87" t="str">
        <f>IF($D$73="","",IF($E$73-(U6-$C$73)&gt;0,$G$73,"remboursé"))</f>
        <v/>
      </c>
      <c r="V73" s="87" t="str">
        <f t="shared" si="72"/>
        <v/>
      </c>
      <c r="W73" s="87" t="str">
        <f t="shared" si="73"/>
        <v/>
      </c>
      <c r="X73" s="87" t="str">
        <f>IF($D$73="","",IF($E$73-(X6-$C$73)&gt;0,$G$73,"remboursé"))</f>
        <v/>
      </c>
      <c r="Y73" s="87" t="str">
        <f t="shared" si="74"/>
        <v/>
      </c>
      <c r="Z73" s="87" t="str">
        <f t="shared" si="75"/>
        <v/>
      </c>
      <c r="AA73" s="216" t="str">
        <f>IF($D$73="","",IF($E$73-(AA6-$C$73)&gt;0,$G$73,"remboursé"))</f>
        <v/>
      </c>
      <c r="AB73" s="87" t="str">
        <f t="shared" si="76"/>
        <v/>
      </c>
      <c r="AC73" s="87" t="str">
        <f t="shared" si="77"/>
        <v/>
      </c>
    </row>
    <row r="74" spans="2:29" ht="20.100000000000001" customHeight="1">
      <c r="B74" s="93"/>
      <c r="C74" s="86">
        <f t="shared" si="69"/>
        <v>2031</v>
      </c>
      <c r="D74" s="74"/>
      <c r="E74" s="74"/>
      <c r="F74" s="79"/>
      <c r="G74" s="87" t="str">
        <f>IF(D74=0," ",(D74*F74)/(1-(1+F74)^(-E74)))</f>
        <v xml:space="preserve"> </v>
      </c>
      <c r="H74" s="231"/>
      <c r="I74" s="8"/>
      <c r="J74" s="8"/>
      <c r="K74" s="8"/>
      <c r="L74" s="8"/>
      <c r="M74" s="8"/>
      <c r="N74" s="8"/>
      <c r="O74" s="8"/>
      <c r="P74" s="8"/>
      <c r="Q74" s="8"/>
      <c r="R74" s="87" t="str">
        <f>IF($D$74="","",IF($E$74-(R6-$C$74)&gt;0,$G$74,"remboursé"))</f>
        <v/>
      </c>
      <c r="S74" s="87" t="str">
        <f t="shared" si="70"/>
        <v/>
      </c>
      <c r="T74" s="87" t="str">
        <f t="shared" si="71"/>
        <v/>
      </c>
      <c r="U74" s="87" t="str">
        <f>IF($D$74="","",IF($E$74-(U6-$C$74)&gt;0,$G$74,"remboursé"))</f>
        <v/>
      </c>
      <c r="V74" s="87" t="str">
        <f t="shared" si="72"/>
        <v/>
      </c>
      <c r="W74" s="87" t="str">
        <f t="shared" si="73"/>
        <v/>
      </c>
      <c r="X74" s="87" t="str">
        <f>IF($D$74="","",IF($E$74-(X6-$C$74)&gt;0,$G$74,"remboursé"))</f>
        <v/>
      </c>
      <c r="Y74" s="87" t="str">
        <f t="shared" si="74"/>
        <v/>
      </c>
      <c r="Z74" s="87" t="str">
        <f t="shared" si="75"/>
        <v/>
      </c>
      <c r="AA74" s="216" t="str">
        <f>IF($D$74="","",IF($E$74-(AA6-$C$74)&gt;0,$G$74,"remboursé"))</f>
        <v/>
      </c>
      <c r="AB74" s="87" t="str">
        <f t="shared" si="76"/>
        <v/>
      </c>
      <c r="AC74" s="87" t="str">
        <f t="shared" si="77"/>
        <v/>
      </c>
    </row>
    <row r="75" spans="2:29" ht="20.100000000000001" customHeight="1">
      <c r="B75" s="93"/>
      <c r="C75" s="86">
        <f t="shared" si="69"/>
        <v>2031</v>
      </c>
      <c r="D75" s="74"/>
      <c r="E75" s="74"/>
      <c r="F75" s="79"/>
      <c r="G75" s="87" t="str">
        <f>IF(D75=0," ",(D75*F75)/(1-(1+F75)^(-E75)))</f>
        <v xml:space="preserve"> </v>
      </c>
      <c r="H75" s="232"/>
      <c r="I75" s="232"/>
      <c r="J75" s="232"/>
      <c r="K75" s="232"/>
      <c r="L75" s="232"/>
      <c r="M75" s="232"/>
      <c r="N75" s="232"/>
      <c r="O75" s="232"/>
      <c r="P75" s="232"/>
      <c r="Q75" s="232"/>
      <c r="R75" s="150" t="str">
        <f>IF($D$75="","",IF($E$75-(R6-$C$75)&gt;0,$G$75,"remboursé"))</f>
        <v/>
      </c>
      <c r="S75" s="87" t="str">
        <f t="shared" si="70"/>
        <v/>
      </c>
      <c r="T75" s="87" t="str">
        <f t="shared" si="71"/>
        <v/>
      </c>
      <c r="U75" s="150" t="str">
        <f>IF($D$75="","",IF($E$75-(U6-$C$75)&gt;0,$G$75,"remboursé"))</f>
        <v/>
      </c>
      <c r="V75" s="87" t="str">
        <f t="shared" si="72"/>
        <v/>
      </c>
      <c r="W75" s="87" t="str">
        <f t="shared" si="73"/>
        <v/>
      </c>
      <c r="X75" s="150" t="str">
        <f>IF($D$75="","",IF($E$75-(X6-$C$75)&gt;0,$G$75,"remboursé"))</f>
        <v/>
      </c>
      <c r="Y75" s="87" t="str">
        <f t="shared" si="74"/>
        <v/>
      </c>
      <c r="Z75" s="87" t="str">
        <f t="shared" si="75"/>
        <v/>
      </c>
      <c r="AA75" s="217" t="str">
        <f>IF($D$75="","",IF($E$75-(AA6-$C$75)&gt;0,$G$75,"remboursé"))</f>
        <v/>
      </c>
      <c r="AB75" s="87" t="str">
        <f t="shared" si="76"/>
        <v/>
      </c>
      <c r="AC75" s="87" t="str">
        <f t="shared" si="77"/>
        <v/>
      </c>
    </row>
    <row r="76" spans="2:29" ht="20.100000000000001" customHeight="1">
      <c r="B76" s="77" t="s">
        <v>283</v>
      </c>
      <c r="C76" s="86">
        <f t="shared" si="69"/>
        <v>2031</v>
      </c>
      <c r="D76" s="78"/>
      <c r="E76" s="78"/>
      <c r="F76" s="80"/>
      <c r="G76" s="87"/>
      <c r="H76" s="231"/>
      <c r="I76" s="231"/>
      <c r="J76" s="231"/>
      <c r="K76" s="231"/>
      <c r="L76" s="231"/>
      <c r="M76" s="231"/>
      <c r="N76" s="231"/>
      <c r="O76" s="231"/>
      <c r="P76" s="231"/>
      <c r="Q76" s="231"/>
      <c r="R76" s="347"/>
      <c r="S76" s="347"/>
      <c r="T76" s="347"/>
      <c r="U76" s="347"/>
      <c r="V76" s="347"/>
      <c r="W76" s="347"/>
      <c r="X76" s="347"/>
      <c r="Y76" s="347"/>
      <c r="Z76" s="347"/>
      <c r="AA76" s="348"/>
      <c r="AB76" s="347"/>
      <c r="AC76" s="347"/>
    </row>
    <row r="77" spans="2:29" ht="20.100000000000001" customHeight="1" thickBot="1">
      <c r="B77" s="147" t="s">
        <v>283</v>
      </c>
      <c r="C77" s="161">
        <f t="shared" si="69"/>
        <v>2031</v>
      </c>
      <c r="D77" s="148"/>
      <c r="E77" s="148"/>
      <c r="F77" s="149"/>
      <c r="G77" s="150"/>
      <c r="H77" s="232"/>
      <c r="I77" s="232"/>
      <c r="J77" s="232"/>
      <c r="K77" s="232"/>
      <c r="L77" s="232"/>
      <c r="M77" s="232"/>
      <c r="N77" s="232"/>
      <c r="O77" s="232"/>
      <c r="P77" s="232"/>
      <c r="Q77" s="232"/>
      <c r="R77" s="346"/>
      <c r="S77" s="347"/>
      <c r="T77" s="347"/>
      <c r="U77" s="346"/>
      <c r="V77" s="347"/>
      <c r="W77" s="347"/>
      <c r="X77" s="346"/>
      <c r="Y77" s="347"/>
      <c r="Z77" s="347"/>
      <c r="AA77" s="349"/>
      <c r="AB77" s="347"/>
      <c r="AC77" s="347"/>
    </row>
    <row r="78" spans="2:29" ht="20.100000000000001" customHeight="1" thickBot="1">
      <c r="B78" s="305" t="s">
        <v>109</v>
      </c>
      <c r="C78" s="306" t="s">
        <v>86</v>
      </c>
      <c r="D78" s="151">
        <f>SUM(D71:D77)</f>
        <v>0</v>
      </c>
      <c r="E78" s="152"/>
      <c r="F78" s="153"/>
      <c r="G78" s="154">
        <f>SUM(G71:G77)</f>
        <v>0</v>
      </c>
      <c r="H78" s="233"/>
      <c r="I78" s="162"/>
      <c r="J78" s="162"/>
      <c r="K78" s="162"/>
      <c r="L78" s="162"/>
      <c r="M78" s="162"/>
      <c r="N78" s="162"/>
      <c r="O78" s="187"/>
      <c r="P78" s="187"/>
      <c r="Q78" s="187"/>
      <c r="R78" s="154">
        <f>SUM(R71:R77)</f>
        <v>0</v>
      </c>
      <c r="S78" s="154">
        <f t="shared" ref="S78:AC78" si="78">SUM(S71:S77)</f>
        <v>0</v>
      </c>
      <c r="T78" s="154">
        <f t="shared" si="78"/>
        <v>0</v>
      </c>
      <c r="U78" s="154">
        <f t="shared" si="78"/>
        <v>0</v>
      </c>
      <c r="V78" s="154">
        <f t="shared" si="78"/>
        <v>0</v>
      </c>
      <c r="W78" s="154">
        <f t="shared" si="78"/>
        <v>0</v>
      </c>
      <c r="X78" s="154">
        <f t="shared" si="78"/>
        <v>0</v>
      </c>
      <c r="Y78" s="154">
        <f t="shared" si="78"/>
        <v>0</v>
      </c>
      <c r="Z78" s="154">
        <f t="shared" si="78"/>
        <v>0</v>
      </c>
      <c r="AA78" s="154">
        <f t="shared" si="78"/>
        <v>0</v>
      </c>
      <c r="AB78" s="154">
        <f t="shared" si="78"/>
        <v>0</v>
      </c>
      <c r="AC78" s="154">
        <f t="shared" si="78"/>
        <v>0</v>
      </c>
    </row>
    <row r="79" spans="2:29" ht="20.100000000000001" customHeight="1">
      <c r="B79" s="92"/>
      <c r="C79" s="83">
        <f>IF($C$4="","",$C$4+4)</f>
        <v>2032</v>
      </c>
      <c r="D79" s="74"/>
      <c r="E79" s="74"/>
      <c r="F79" s="79"/>
      <c r="G79" s="84" t="str">
        <f>IF(D79=0," ",(D79*F79)/(1-(1+F79)^(-E79)))</f>
        <v xml:space="preserve"> </v>
      </c>
      <c r="H79" s="234"/>
      <c r="I79" s="7"/>
      <c r="J79" s="7"/>
      <c r="K79" s="7"/>
      <c r="L79" s="7"/>
      <c r="M79" s="7"/>
      <c r="N79" s="7"/>
      <c r="O79" s="7"/>
      <c r="P79" s="7"/>
      <c r="Q79" s="7"/>
      <c r="R79" s="7"/>
      <c r="S79" s="7"/>
      <c r="T79" s="7"/>
      <c r="U79" s="84" t="str">
        <f>IF($D$79="","",IF($E$79-(U6-$C$79)&gt;0,$G$79,"remboursé"))</f>
        <v/>
      </c>
      <c r="V79" s="87" t="str">
        <f>IF($D79="","",$F79*$D79)</f>
        <v/>
      </c>
      <c r="W79" s="87" t="str">
        <f>IF($D79="","",IF(($D79-U79)&lt;0,"remboursé",$D79-(U79-V79)))</f>
        <v/>
      </c>
      <c r="X79" s="84" t="str">
        <f>IF($D$79="","",IF($E$79-(X6-$C$79)&gt;0,$G$79,"remboursé"))</f>
        <v/>
      </c>
      <c r="Y79" s="87" t="str">
        <f>IF($D79="","",IF(X79="remboursé","remboursé",W79*$F79))</f>
        <v/>
      </c>
      <c r="Z79" s="87" t="str">
        <f>IF($D79="","",IF(W79="remboursé","remboursé",IF((W79-X79)&lt;0,"remboursé",W79-(X79-Y79))))</f>
        <v/>
      </c>
      <c r="AA79" s="218" t="str">
        <f>IF($D$79="","",IF($E$79-(AA6-$C$79)&gt;0,$G$79,"remboursé"))</f>
        <v/>
      </c>
      <c r="AB79" s="87" t="str">
        <f>IF($D79="","",IF(AA79="remboursé","remboursé",Z79*$F79))</f>
        <v/>
      </c>
      <c r="AC79" s="87" t="str">
        <f>IF($D79="","",IF(Z79="remboursé","remboursé",IF((Z79-AA79)&lt;0,"remboursé",Z79-(AA79-AB79))))</f>
        <v/>
      </c>
    </row>
    <row r="80" spans="2:29" ht="20.100000000000001" customHeight="1">
      <c r="B80" s="93"/>
      <c r="C80" s="86">
        <f t="shared" ref="C80:C85" si="79">IF($C$4="","",$C$4+4)</f>
        <v>2032</v>
      </c>
      <c r="D80" s="74"/>
      <c r="E80" s="74"/>
      <c r="F80" s="79"/>
      <c r="G80" s="87" t="str">
        <f>IF(D80=0," ",(D80*F80)/(1-(1+F80)^(-E80)))</f>
        <v xml:space="preserve"> </v>
      </c>
      <c r="H80" s="231"/>
      <c r="I80" s="8"/>
      <c r="J80" s="8"/>
      <c r="K80" s="8"/>
      <c r="L80" s="8"/>
      <c r="M80" s="8"/>
      <c r="N80" s="8"/>
      <c r="O80" s="8"/>
      <c r="P80" s="8"/>
      <c r="Q80" s="8"/>
      <c r="R80" s="8"/>
      <c r="S80" s="8"/>
      <c r="T80" s="8"/>
      <c r="U80" s="87" t="str">
        <f>IF($D$80="","",IF($E$80-(U6-$C$80)&gt;0,$G$80,"remboursé"))</f>
        <v/>
      </c>
      <c r="V80" s="87" t="str">
        <f t="shared" ref="V80:V83" si="80">IF($D80="","",$F80*$D80)</f>
        <v/>
      </c>
      <c r="W80" s="87" t="str">
        <f t="shared" ref="W80:W83" si="81">IF($D80="","",IF(($D80-U80)&lt;0,"remboursé",$D80-(U80-V80)))</f>
        <v/>
      </c>
      <c r="X80" s="87" t="str">
        <f>IF($D$80="","",IF($E$80-(X6-$C$80)&gt;0,$G$80,"remboursé"))</f>
        <v/>
      </c>
      <c r="Y80" s="87" t="str">
        <f t="shared" ref="Y80:Y83" si="82">IF($D80="","",IF(X80="remboursé","remboursé",W80*$F80))</f>
        <v/>
      </c>
      <c r="Z80" s="87" t="str">
        <f t="shared" ref="Z80:Z83" si="83">IF($D80="","",IF(W80="remboursé","remboursé",IF((W80-X80)&lt;0,"remboursé",W80-(X80-Y80))))</f>
        <v/>
      </c>
      <c r="AA80" s="216" t="str">
        <f>IF($D$80="","",IF($E$80-(AA6-$C$80)&gt;0,$G$80,"remboursé"))</f>
        <v/>
      </c>
      <c r="AB80" s="87" t="str">
        <f t="shared" ref="AB80:AB83" si="84">IF($D80="","",IF(AA80="remboursé","remboursé",Z80*$F80))</f>
        <v/>
      </c>
      <c r="AC80" s="87" t="str">
        <f t="shared" ref="AC80:AC83" si="85">IF($D80="","",IF(Z80="remboursé","remboursé",IF((Z80-AA80)&lt;0,"remboursé",Z80-(AA80-AB80))))</f>
        <v/>
      </c>
    </row>
    <row r="81" spans="2:29" ht="20.100000000000001" customHeight="1">
      <c r="B81" s="93"/>
      <c r="C81" s="86">
        <f t="shared" si="79"/>
        <v>2032</v>
      </c>
      <c r="D81" s="74"/>
      <c r="E81" s="74"/>
      <c r="F81" s="79"/>
      <c r="G81" s="87" t="str">
        <f>IF(D81=0," ",(D81*F81)/(1-(1+F81)^(-E81)))</f>
        <v xml:space="preserve"> </v>
      </c>
      <c r="H81" s="231"/>
      <c r="I81" s="8"/>
      <c r="J81" s="8"/>
      <c r="K81" s="8"/>
      <c r="L81" s="8"/>
      <c r="M81" s="8"/>
      <c r="N81" s="8"/>
      <c r="O81" s="8"/>
      <c r="P81" s="8"/>
      <c r="Q81" s="8"/>
      <c r="R81" s="8"/>
      <c r="S81" s="8"/>
      <c r="T81" s="8"/>
      <c r="U81" s="87" t="str">
        <f>IF($D$81="","",IF($E$81-(U6-$C$81)&gt;0,$G$81,"remboursé"))</f>
        <v/>
      </c>
      <c r="V81" s="87" t="str">
        <f t="shared" si="80"/>
        <v/>
      </c>
      <c r="W81" s="87" t="str">
        <f t="shared" si="81"/>
        <v/>
      </c>
      <c r="X81" s="87" t="str">
        <f>IF($D$81="","",IF($E$81-(X6-$C$81)&gt;0,$G$81,"remboursé"))</f>
        <v/>
      </c>
      <c r="Y81" s="87" t="str">
        <f t="shared" si="82"/>
        <v/>
      </c>
      <c r="Z81" s="87" t="str">
        <f t="shared" si="83"/>
        <v/>
      </c>
      <c r="AA81" s="216" t="str">
        <f>IF($D$81="","",IF($E$81-(AA6-$C$81)&gt;0,$G$81,"remboursé"))</f>
        <v/>
      </c>
      <c r="AB81" s="87" t="str">
        <f t="shared" si="84"/>
        <v/>
      </c>
      <c r="AC81" s="87" t="str">
        <f t="shared" si="85"/>
        <v/>
      </c>
    </row>
    <row r="82" spans="2:29" ht="20.100000000000001" customHeight="1">
      <c r="B82" s="93"/>
      <c r="C82" s="86">
        <f t="shared" si="79"/>
        <v>2032</v>
      </c>
      <c r="D82" s="74"/>
      <c r="E82" s="74"/>
      <c r="F82" s="79"/>
      <c r="G82" s="87" t="str">
        <f>IF(D82=0," ",(D82*F82)/(1-(1+F82)^(-E82)))</f>
        <v xml:space="preserve"> </v>
      </c>
      <c r="H82" s="231"/>
      <c r="I82" s="8"/>
      <c r="J82" s="8"/>
      <c r="K82" s="8"/>
      <c r="L82" s="8"/>
      <c r="M82" s="8"/>
      <c r="N82" s="8"/>
      <c r="O82" s="8"/>
      <c r="P82" s="8"/>
      <c r="Q82" s="8"/>
      <c r="R82" s="8"/>
      <c r="S82" s="8"/>
      <c r="T82" s="8"/>
      <c r="U82" s="87" t="str">
        <f>IF($D$82="","",IF($E$82-(U6-$C$82)&gt;0,$G$82,"remboursé"))</f>
        <v/>
      </c>
      <c r="V82" s="87" t="str">
        <f t="shared" si="80"/>
        <v/>
      </c>
      <c r="W82" s="87" t="str">
        <f t="shared" si="81"/>
        <v/>
      </c>
      <c r="X82" s="87" t="str">
        <f>IF($D$82="","",IF($E$82-(X6-$C$82)&gt;0,$G$82,"remboursé"))</f>
        <v/>
      </c>
      <c r="Y82" s="87" t="str">
        <f>IF($D82="","",IF(X82="remboursé","remboursé",W82*$F82))</f>
        <v/>
      </c>
      <c r="Z82" s="87" t="str">
        <f t="shared" si="83"/>
        <v/>
      </c>
      <c r="AA82" s="216" t="str">
        <f>IF($D$82="","",IF($E$82-(AA6-$C$82)&gt;0,$G$82,"remboursé"))</f>
        <v/>
      </c>
      <c r="AB82" s="87" t="str">
        <f t="shared" si="84"/>
        <v/>
      </c>
      <c r="AC82" s="87" t="str">
        <f t="shared" si="85"/>
        <v/>
      </c>
    </row>
    <row r="83" spans="2:29" ht="20.100000000000001" customHeight="1">
      <c r="B83" s="93"/>
      <c r="C83" s="86">
        <f t="shared" si="79"/>
        <v>2032</v>
      </c>
      <c r="D83" s="74"/>
      <c r="E83" s="74"/>
      <c r="F83" s="79"/>
      <c r="G83" s="87" t="str">
        <f>IF(D83=0," ",(D83*F83)/(1-(1+F83)^(-E83)))</f>
        <v xml:space="preserve"> </v>
      </c>
      <c r="H83" s="232"/>
      <c r="I83" s="232"/>
      <c r="J83" s="232"/>
      <c r="K83" s="232"/>
      <c r="L83" s="232"/>
      <c r="M83" s="232"/>
      <c r="N83" s="232"/>
      <c r="O83" s="232"/>
      <c r="P83" s="232"/>
      <c r="Q83" s="232"/>
      <c r="R83" s="232"/>
      <c r="S83" s="232"/>
      <c r="T83" s="232"/>
      <c r="U83" s="150" t="str">
        <f>IF($D$83="","",IF($E$83-(U6-$C$83)&gt;0,$G$83,"remboursé"))</f>
        <v/>
      </c>
      <c r="V83" s="87" t="str">
        <f t="shared" si="80"/>
        <v/>
      </c>
      <c r="W83" s="87" t="str">
        <f t="shared" si="81"/>
        <v/>
      </c>
      <c r="X83" s="150" t="str">
        <f>IF($D$83="","",IF($E$83-(X6-$C$83)&gt;0,$G$83,"remboursé"))</f>
        <v/>
      </c>
      <c r="Y83" s="87" t="str">
        <f t="shared" si="82"/>
        <v/>
      </c>
      <c r="Z83" s="87" t="str">
        <f t="shared" si="83"/>
        <v/>
      </c>
      <c r="AA83" s="217" t="str">
        <f>IF($D$83="","",IF($E$83-(AA6-$C$83)&gt;0,$G$83,"remboursé"))</f>
        <v/>
      </c>
      <c r="AB83" s="87" t="str">
        <f t="shared" si="84"/>
        <v/>
      </c>
      <c r="AC83" s="87" t="str">
        <f t="shared" si="85"/>
        <v/>
      </c>
    </row>
    <row r="84" spans="2:29" ht="20.100000000000001" customHeight="1">
      <c r="B84" s="77" t="s">
        <v>283</v>
      </c>
      <c r="C84" s="86">
        <f t="shared" si="79"/>
        <v>2032</v>
      </c>
      <c r="D84" s="78"/>
      <c r="E84" s="78"/>
      <c r="F84" s="80"/>
      <c r="G84" s="87"/>
      <c r="H84" s="231"/>
      <c r="I84" s="231"/>
      <c r="J84" s="231"/>
      <c r="K84" s="231"/>
      <c r="L84" s="231"/>
      <c r="M84" s="231"/>
      <c r="N84" s="231"/>
      <c r="O84" s="231"/>
      <c r="P84" s="231"/>
      <c r="Q84" s="231"/>
      <c r="R84" s="231"/>
      <c r="S84" s="231"/>
      <c r="T84" s="231"/>
      <c r="U84" s="347"/>
      <c r="V84" s="347"/>
      <c r="W84" s="347"/>
      <c r="X84" s="347"/>
      <c r="Y84" s="347"/>
      <c r="Z84" s="347"/>
      <c r="AA84" s="348"/>
      <c r="AB84" s="347"/>
      <c r="AC84" s="347"/>
    </row>
    <row r="85" spans="2:29" ht="20.100000000000001" customHeight="1" thickBot="1">
      <c r="B85" s="147" t="s">
        <v>283</v>
      </c>
      <c r="C85" s="161">
        <f t="shared" si="79"/>
        <v>2032</v>
      </c>
      <c r="D85" s="148"/>
      <c r="E85" s="148"/>
      <c r="F85" s="149"/>
      <c r="G85" s="150"/>
      <c r="H85" s="232"/>
      <c r="I85" s="232"/>
      <c r="J85" s="232"/>
      <c r="K85" s="232"/>
      <c r="L85" s="232"/>
      <c r="M85" s="232"/>
      <c r="N85" s="232"/>
      <c r="O85" s="232"/>
      <c r="P85" s="232"/>
      <c r="Q85" s="232"/>
      <c r="R85" s="232"/>
      <c r="S85" s="232"/>
      <c r="T85" s="232"/>
      <c r="U85" s="346"/>
      <c r="V85" s="347"/>
      <c r="W85" s="347"/>
      <c r="X85" s="346"/>
      <c r="Y85" s="347"/>
      <c r="Z85" s="347"/>
      <c r="AA85" s="349"/>
      <c r="AB85" s="347"/>
      <c r="AC85" s="347"/>
    </row>
    <row r="86" spans="2:29" ht="20.100000000000001" customHeight="1" thickBot="1">
      <c r="B86" s="305" t="s">
        <v>109</v>
      </c>
      <c r="C86" s="306" t="s">
        <v>88</v>
      </c>
      <c r="D86" s="151">
        <f>SUM(D79:D85)</f>
        <v>0</v>
      </c>
      <c r="E86" s="152"/>
      <c r="F86" s="153"/>
      <c r="G86" s="154">
        <f>SUM(G79:G85)</f>
        <v>0</v>
      </c>
      <c r="H86" s="233"/>
      <c r="I86" s="162"/>
      <c r="J86" s="162"/>
      <c r="K86" s="162"/>
      <c r="L86" s="162"/>
      <c r="M86" s="162"/>
      <c r="N86" s="162"/>
      <c r="O86" s="187"/>
      <c r="P86" s="187"/>
      <c r="Q86" s="187"/>
      <c r="R86" s="187"/>
      <c r="S86" s="187"/>
      <c r="T86" s="187"/>
      <c r="U86" s="154">
        <f>SUM(U79:U85)</f>
        <v>0</v>
      </c>
      <c r="V86" s="154">
        <f t="shared" ref="V86:AC86" si="86">SUM(V79:V85)</f>
        <v>0</v>
      </c>
      <c r="W86" s="154">
        <f t="shared" si="86"/>
        <v>0</v>
      </c>
      <c r="X86" s="154">
        <f t="shared" si="86"/>
        <v>0</v>
      </c>
      <c r="Y86" s="154">
        <f t="shared" si="86"/>
        <v>0</v>
      </c>
      <c r="Z86" s="154">
        <f t="shared" si="86"/>
        <v>0</v>
      </c>
      <c r="AA86" s="154">
        <f t="shared" si="86"/>
        <v>0</v>
      </c>
      <c r="AB86" s="154">
        <f t="shared" si="86"/>
        <v>0</v>
      </c>
      <c r="AC86" s="154">
        <f t="shared" si="86"/>
        <v>0</v>
      </c>
    </row>
    <row r="87" spans="2:29" ht="20.100000000000001" customHeight="1">
      <c r="B87" s="92"/>
      <c r="C87" s="83">
        <f>IF($C$4="","",$C$4+5)</f>
        <v>2033</v>
      </c>
      <c r="D87" s="74"/>
      <c r="E87" s="74"/>
      <c r="F87" s="79"/>
      <c r="G87" s="84" t="str">
        <f>IF(D87=0," ",(D87*F87)/(1-(1+F87)^(-E87)))</f>
        <v xml:space="preserve"> </v>
      </c>
      <c r="H87" s="234"/>
      <c r="I87" s="7"/>
      <c r="J87" s="7"/>
      <c r="K87" s="7"/>
      <c r="L87" s="7"/>
      <c r="M87" s="7"/>
      <c r="N87" s="7"/>
      <c r="O87" s="7"/>
      <c r="P87" s="7"/>
      <c r="Q87" s="7"/>
      <c r="R87" s="7"/>
      <c r="S87" s="7"/>
      <c r="T87" s="7"/>
      <c r="U87" s="7"/>
      <c r="V87" s="7"/>
      <c r="W87" s="7"/>
      <c r="X87" s="84" t="str">
        <f>IF($D$87="","",IF($E$87-($X$6-$C$87)&gt;0,$G$87,"remboursé"))</f>
        <v/>
      </c>
      <c r="Y87" s="87" t="str">
        <f>IF($D87="","",$F87*$D87)</f>
        <v/>
      </c>
      <c r="Z87" s="87" t="str">
        <f>IF($D87="","",IF(($D87-X87)&lt;0,"remboursé",$D87-(X87-Y87)))</f>
        <v/>
      </c>
      <c r="AA87" s="218" t="str">
        <f>IF($D$87="","",IF($E$87-(AA6-$C$87)&gt;0,$G$87,"remboursé"))</f>
        <v/>
      </c>
      <c r="AB87" s="87" t="str">
        <f>IF($D87="","",IF(AA87="remboursé","remboursé",Z87*$F87))</f>
        <v/>
      </c>
      <c r="AC87" s="87" t="str">
        <f>IF($D87="","",IF(Z87="remboursé","remboursé",IF((Z87-AA87)&lt;0,"remboursé",Z87-(AA87-AB87))))</f>
        <v/>
      </c>
    </row>
    <row r="88" spans="2:29" ht="20.100000000000001" customHeight="1">
      <c r="B88" s="93"/>
      <c r="C88" s="86">
        <f t="shared" ref="C88:C93" si="87">IF($C$4="","",$C$4+5)</f>
        <v>2033</v>
      </c>
      <c r="D88" s="74"/>
      <c r="E88" s="74"/>
      <c r="F88" s="79"/>
      <c r="G88" s="87" t="str">
        <f>IF(D88=0," ",(D88*F88)/(1-(1+F88)^(-E88)))</f>
        <v xml:space="preserve"> </v>
      </c>
      <c r="H88" s="231"/>
      <c r="I88" s="8"/>
      <c r="J88" s="8"/>
      <c r="K88" s="8"/>
      <c r="L88" s="8"/>
      <c r="M88" s="8"/>
      <c r="N88" s="8"/>
      <c r="O88" s="8"/>
      <c r="P88" s="8"/>
      <c r="Q88" s="8"/>
      <c r="R88" s="8"/>
      <c r="S88" s="8"/>
      <c r="T88" s="8"/>
      <c r="U88" s="8"/>
      <c r="V88" s="8"/>
      <c r="W88" s="8"/>
      <c r="X88" s="87" t="str">
        <f>IF($D$88="","",IF($E$88-($X$6-$C$88)&gt;0,$G$88,"remboursé"))</f>
        <v/>
      </c>
      <c r="Y88" s="87" t="str">
        <f t="shared" ref="Y88:Y91" si="88">IF($D88="","",$F88*$D88)</f>
        <v/>
      </c>
      <c r="Z88" s="87" t="str">
        <f t="shared" ref="Z88:Z91" si="89">IF($D88="","",IF(($D88-X88)&lt;0,"remboursé",$D88-(X88-Y88)))</f>
        <v/>
      </c>
      <c r="AA88" s="216" t="str">
        <f>IF($D$88="","",IF($E$88-(AA6-$C$88)&gt;0,$G$88,"remboursé"))</f>
        <v/>
      </c>
      <c r="AB88" s="87" t="str">
        <f t="shared" ref="AB88:AB91" si="90">IF($D88="","",IF(AA88="remboursé","remboursé",Z88*$F88))</f>
        <v/>
      </c>
      <c r="AC88" s="87" t="str">
        <f t="shared" ref="AC88:AC91" si="91">IF($D88="","",IF(Z88="remboursé","remboursé",IF((Z88-AA88)&lt;0,"remboursé",Z88-(AA88-AB88))))</f>
        <v/>
      </c>
    </row>
    <row r="89" spans="2:29" ht="20.100000000000001" customHeight="1">
      <c r="B89" s="93"/>
      <c r="C89" s="86">
        <f t="shared" si="87"/>
        <v>2033</v>
      </c>
      <c r="D89" s="74"/>
      <c r="E89" s="74"/>
      <c r="F89" s="79"/>
      <c r="G89" s="87" t="str">
        <f>IF(D89=0," ",(D89*F89)/(1-(1+F89)^(-E89)))</f>
        <v xml:space="preserve"> </v>
      </c>
      <c r="H89" s="231"/>
      <c r="I89" s="8"/>
      <c r="J89" s="8"/>
      <c r="K89" s="8"/>
      <c r="L89" s="8"/>
      <c r="M89" s="8"/>
      <c r="N89" s="8"/>
      <c r="O89" s="8"/>
      <c r="P89" s="8"/>
      <c r="Q89" s="8"/>
      <c r="R89" s="8"/>
      <c r="S89" s="8"/>
      <c r="T89" s="8"/>
      <c r="U89" s="8"/>
      <c r="V89" s="8"/>
      <c r="W89" s="8"/>
      <c r="X89" s="87" t="str">
        <f>IF($D$89="","",IF($E$89-($X$6-$C$89)&gt;0,$G$89,"remboursé"))</f>
        <v/>
      </c>
      <c r="Y89" s="87" t="str">
        <f t="shared" si="88"/>
        <v/>
      </c>
      <c r="Z89" s="87" t="str">
        <f t="shared" si="89"/>
        <v/>
      </c>
      <c r="AA89" s="216" t="str">
        <f>IF($D$89="","",IF($E$89-(AA6-$C$89)&gt;0,$G$89,"remboursé"))</f>
        <v/>
      </c>
      <c r="AB89" s="87" t="str">
        <f t="shared" si="90"/>
        <v/>
      </c>
      <c r="AC89" s="87" t="str">
        <f t="shared" si="91"/>
        <v/>
      </c>
    </row>
    <row r="90" spans="2:29" ht="20.100000000000001" customHeight="1">
      <c r="B90" s="93"/>
      <c r="C90" s="86">
        <f t="shared" si="87"/>
        <v>2033</v>
      </c>
      <c r="D90" s="74"/>
      <c r="E90" s="74"/>
      <c r="F90" s="79"/>
      <c r="G90" s="87" t="str">
        <f>IF(D90=0," ",(D90*F90)/(1-(1+F90)^(-E90)))</f>
        <v xml:space="preserve"> </v>
      </c>
      <c r="H90" s="231"/>
      <c r="I90" s="8"/>
      <c r="J90" s="8"/>
      <c r="K90" s="8"/>
      <c r="L90" s="8"/>
      <c r="M90" s="8"/>
      <c r="N90" s="8"/>
      <c r="O90" s="8"/>
      <c r="P90" s="8"/>
      <c r="Q90" s="8"/>
      <c r="R90" s="8"/>
      <c r="S90" s="8"/>
      <c r="T90" s="8"/>
      <c r="U90" s="8"/>
      <c r="V90" s="8"/>
      <c r="W90" s="8"/>
      <c r="X90" s="87" t="str">
        <f>IF($D$90="","",IF($E$90-($X$6-$C$90)&gt;0,$G$90,"remboursé"))</f>
        <v/>
      </c>
      <c r="Y90" s="87" t="str">
        <f t="shared" si="88"/>
        <v/>
      </c>
      <c r="Z90" s="87" t="str">
        <f t="shared" si="89"/>
        <v/>
      </c>
      <c r="AA90" s="216" t="str">
        <f>IF($D$90="","",IF($E$90-(AA6-$C$90)&gt;0,$G$90,"remboursé"))</f>
        <v/>
      </c>
      <c r="AB90" s="87" t="str">
        <f t="shared" si="90"/>
        <v/>
      </c>
      <c r="AC90" s="87" t="str">
        <f t="shared" si="91"/>
        <v/>
      </c>
    </row>
    <row r="91" spans="2:29" ht="20.100000000000001" customHeight="1">
      <c r="B91" s="93"/>
      <c r="C91" s="86">
        <f t="shared" si="87"/>
        <v>2033</v>
      </c>
      <c r="D91" s="74"/>
      <c r="E91" s="74"/>
      <c r="F91" s="79"/>
      <c r="G91" s="87" t="str">
        <f>IF(D91=0," ",(D91*F91)/(1-(1+F91)^(-E91)))</f>
        <v xml:space="preserve"> </v>
      </c>
      <c r="H91" s="232"/>
      <c r="I91" s="232"/>
      <c r="J91" s="232"/>
      <c r="K91" s="232"/>
      <c r="L91" s="232"/>
      <c r="M91" s="232"/>
      <c r="N91" s="232"/>
      <c r="O91" s="232"/>
      <c r="P91" s="232"/>
      <c r="Q91" s="232"/>
      <c r="R91" s="232"/>
      <c r="S91" s="232"/>
      <c r="T91" s="232"/>
      <c r="U91" s="232"/>
      <c r="V91" s="232"/>
      <c r="W91" s="232"/>
      <c r="X91" s="150" t="str">
        <f>IF($D$91="","",IF($E$91-(X6-$C$91)&gt;0,$G$91,"remboursé"))</f>
        <v/>
      </c>
      <c r="Y91" s="87" t="str">
        <f t="shared" si="88"/>
        <v/>
      </c>
      <c r="Z91" s="87" t="str">
        <f t="shared" si="89"/>
        <v/>
      </c>
      <c r="AA91" s="217" t="str">
        <f>IF($D$91="","",IF($E$91-(AA6-$C$91)&gt;0,$G$91,"remboursé"))</f>
        <v/>
      </c>
      <c r="AB91" s="87" t="str">
        <f t="shared" si="90"/>
        <v/>
      </c>
      <c r="AC91" s="87" t="str">
        <f t="shared" si="91"/>
        <v/>
      </c>
    </row>
    <row r="92" spans="2:29" ht="20.100000000000001" customHeight="1">
      <c r="B92" s="77" t="s">
        <v>283</v>
      </c>
      <c r="C92" s="86">
        <f t="shared" si="87"/>
        <v>2033</v>
      </c>
      <c r="D92" s="78"/>
      <c r="E92" s="78"/>
      <c r="F92" s="80"/>
      <c r="G92" s="87"/>
      <c r="H92" s="231"/>
      <c r="I92" s="231"/>
      <c r="J92" s="231"/>
      <c r="K92" s="231"/>
      <c r="L92" s="231"/>
      <c r="M92" s="231"/>
      <c r="N92" s="231"/>
      <c r="O92" s="231"/>
      <c r="P92" s="231"/>
      <c r="Q92" s="231"/>
      <c r="R92" s="231"/>
      <c r="S92" s="231"/>
      <c r="T92" s="231"/>
      <c r="U92" s="231"/>
      <c r="V92" s="231"/>
      <c r="W92" s="231"/>
      <c r="X92" s="347"/>
      <c r="Y92" s="347"/>
      <c r="Z92" s="347"/>
      <c r="AA92" s="348"/>
      <c r="AB92" s="347"/>
      <c r="AC92" s="347"/>
    </row>
    <row r="93" spans="2:29" ht="20.100000000000001" customHeight="1" thickBot="1">
      <c r="B93" s="147" t="s">
        <v>283</v>
      </c>
      <c r="C93" s="161">
        <f t="shared" si="87"/>
        <v>2033</v>
      </c>
      <c r="D93" s="148"/>
      <c r="E93" s="148"/>
      <c r="F93" s="149"/>
      <c r="G93" s="150"/>
      <c r="H93" s="232"/>
      <c r="I93" s="232"/>
      <c r="J93" s="232"/>
      <c r="K93" s="232"/>
      <c r="L93" s="232"/>
      <c r="M93" s="232"/>
      <c r="N93" s="232"/>
      <c r="O93" s="232"/>
      <c r="P93" s="232"/>
      <c r="Q93" s="232"/>
      <c r="R93" s="232"/>
      <c r="S93" s="232"/>
      <c r="T93" s="232"/>
      <c r="U93" s="232"/>
      <c r="V93" s="232"/>
      <c r="W93" s="232"/>
      <c r="X93" s="346"/>
      <c r="Y93" s="347"/>
      <c r="Z93" s="347"/>
      <c r="AA93" s="349"/>
      <c r="AB93" s="347"/>
      <c r="AC93" s="347"/>
    </row>
    <row r="94" spans="2:29" ht="20.100000000000001" customHeight="1" thickBot="1">
      <c r="B94" s="305" t="s">
        <v>109</v>
      </c>
      <c r="C94" s="306" t="s">
        <v>89</v>
      </c>
      <c r="D94" s="151">
        <f>SUM(D87:D93)</f>
        <v>0</v>
      </c>
      <c r="E94" s="152"/>
      <c r="F94" s="153"/>
      <c r="G94" s="154">
        <f>SUM(G87:G93)</f>
        <v>0</v>
      </c>
      <c r="H94" s="233"/>
      <c r="I94" s="162"/>
      <c r="J94" s="162"/>
      <c r="K94" s="162"/>
      <c r="L94" s="162"/>
      <c r="M94" s="162"/>
      <c r="N94" s="162"/>
      <c r="O94" s="187"/>
      <c r="P94" s="187"/>
      <c r="Q94" s="187"/>
      <c r="R94" s="187"/>
      <c r="S94" s="187"/>
      <c r="T94" s="187"/>
      <c r="U94" s="187"/>
      <c r="V94" s="187"/>
      <c r="W94" s="187"/>
      <c r="X94" s="154">
        <f>SUM(X87:X93)</f>
        <v>0</v>
      </c>
      <c r="Y94" s="154">
        <f t="shared" ref="Y94:AC94" si="92">SUM(Y87:Y93)</f>
        <v>0</v>
      </c>
      <c r="Z94" s="154">
        <f t="shared" si="92"/>
        <v>0</v>
      </c>
      <c r="AA94" s="154">
        <f t="shared" si="92"/>
        <v>0</v>
      </c>
      <c r="AB94" s="154">
        <f t="shared" si="92"/>
        <v>0</v>
      </c>
      <c r="AC94" s="154">
        <f t="shared" si="92"/>
        <v>0</v>
      </c>
    </row>
    <row r="95" spans="2:29" ht="20.100000000000001" customHeight="1">
      <c r="B95" s="92"/>
      <c r="C95" s="83">
        <f>IF($C$4="","",$C$4+6)</f>
        <v>2034</v>
      </c>
      <c r="D95" s="74"/>
      <c r="E95" s="74"/>
      <c r="F95" s="79"/>
      <c r="G95" s="84" t="str">
        <f>IF(D95=0," ",(D95*F95)/(1-(1+F95)^(-E95)))</f>
        <v xml:space="preserve"> </v>
      </c>
      <c r="H95" s="234"/>
      <c r="I95" s="7"/>
      <c r="J95" s="7"/>
      <c r="K95" s="7"/>
      <c r="L95" s="7"/>
      <c r="M95" s="7"/>
      <c r="N95" s="7"/>
      <c r="O95" s="7"/>
      <c r="P95" s="7"/>
      <c r="Q95" s="7"/>
      <c r="R95" s="7"/>
      <c r="S95" s="7"/>
      <c r="T95" s="7"/>
      <c r="U95" s="7"/>
      <c r="V95" s="7"/>
      <c r="W95" s="7"/>
      <c r="X95" s="7"/>
      <c r="Y95" s="219"/>
      <c r="Z95" s="219"/>
      <c r="AA95" s="218" t="str">
        <f>IF($D$95="","",IF($E$95-(AA6-$C$95)&gt;0,$G$95,"remboursé"))</f>
        <v/>
      </c>
      <c r="AB95" s="87" t="str">
        <f>IF($D95="","",$F95*$D95)</f>
        <v/>
      </c>
      <c r="AC95" s="87" t="str">
        <f>IF($D95="","",IF(($D95-AA95)&lt;0,"remboursé",$D95-(AA95-AB95)))</f>
        <v/>
      </c>
    </row>
    <row r="96" spans="2:29" ht="20.100000000000001" customHeight="1">
      <c r="B96" s="93"/>
      <c r="C96" s="86">
        <f t="shared" ref="C96:C101" si="93">IF($C$4="","",$C$4+6)</f>
        <v>2034</v>
      </c>
      <c r="D96" s="74"/>
      <c r="E96" s="74"/>
      <c r="F96" s="79"/>
      <c r="G96" s="87" t="str">
        <f>IF(D96=0," ",(D96*F96)/(1-(1+F96)^(-E96)))</f>
        <v xml:space="preserve"> </v>
      </c>
      <c r="H96" s="231"/>
      <c r="I96" s="8"/>
      <c r="J96" s="8"/>
      <c r="K96" s="8"/>
      <c r="L96" s="8"/>
      <c r="M96" s="8"/>
      <c r="N96" s="8"/>
      <c r="O96" s="8"/>
      <c r="P96" s="8"/>
      <c r="Q96" s="8"/>
      <c r="R96" s="8"/>
      <c r="S96" s="8"/>
      <c r="T96" s="8"/>
      <c r="U96" s="8"/>
      <c r="V96" s="8"/>
      <c r="W96" s="8"/>
      <c r="X96" s="8"/>
      <c r="Y96" s="220"/>
      <c r="Z96" s="220"/>
      <c r="AA96" s="216" t="str">
        <f>IF($D$96="","",IF($E$96-($AA$6-$C$96)&gt;0,$G$96,"remboursé"))</f>
        <v/>
      </c>
      <c r="AB96" s="87" t="str">
        <f t="shared" ref="AB96:AB99" si="94">IF($D96="","",$F96*$D96)</f>
        <v/>
      </c>
      <c r="AC96" s="87" t="str">
        <f t="shared" ref="AC96:AC99" si="95">IF($D96="","",IF(($D96-AA96)&lt;0,"remboursé",$D96-(AA96-AB96)))</f>
        <v/>
      </c>
    </row>
    <row r="97" spans="2:29" ht="20.100000000000001" customHeight="1">
      <c r="B97" s="93"/>
      <c r="C97" s="86">
        <f t="shared" si="93"/>
        <v>2034</v>
      </c>
      <c r="D97" s="74"/>
      <c r="E97" s="74"/>
      <c r="F97" s="79"/>
      <c r="G97" s="87" t="str">
        <f>IF(D97=0," ",(D97*F97)/(1-(1+F97)^(-E97)))</f>
        <v xml:space="preserve"> </v>
      </c>
      <c r="H97" s="231"/>
      <c r="I97" s="8"/>
      <c r="J97" s="8"/>
      <c r="K97" s="8"/>
      <c r="L97" s="8"/>
      <c r="M97" s="8"/>
      <c r="N97" s="8"/>
      <c r="O97" s="8"/>
      <c r="P97" s="8"/>
      <c r="Q97" s="8"/>
      <c r="R97" s="8"/>
      <c r="S97" s="8"/>
      <c r="T97" s="8"/>
      <c r="U97" s="8"/>
      <c r="V97" s="8"/>
      <c r="W97" s="8"/>
      <c r="X97" s="8"/>
      <c r="Y97" s="220"/>
      <c r="Z97" s="220"/>
      <c r="AA97" s="216" t="str">
        <f>IF($D$97="","",IF($E$97-(AA6-$C$97)&gt;0,$G$97,"remboursé"))</f>
        <v/>
      </c>
      <c r="AB97" s="87" t="str">
        <f t="shared" si="94"/>
        <v/>
      </c>
      <c r="AC97" s="87" t="str">
        <f t="shared" si="95"/>
        <v/>
      </c>
    </row>
    <row r="98" spans="2:29" ht="20.100000000000001" customHeight="1">
      <c r="B98" s="93"/>
      <c r="C98" s="86">
        <f t="shared" si="93"/>
        <v>2034</v>
      </c>
      <c r="D98" s="74"/>
      <c r="E98" s="74"/>
      <c r="F98" s="79"/>
      <c r="G98" s="87" t="str">
        <f>IF(D98=0," ",(D98*F98)/(1-(1+F98)^(-E98)))</f>
        <v xml:space="preserve"> </v>
      </c>
      <c r="H98" s="231"/>
      <c r="I98" s="8"/>
      <c r="J98" s="8"/>
      <c r="K98" s="8"/>
      <c r="L98" s="8"/>
      <c r="M98" s="8"/>
      <c r="N98" s="8"/>
      <c r="O98" s="8"/>
      <c r="P98" s="8"/>
      <c r="Q98" s="8"/>
      <c r="R98" s="8"/>
      <c r="S98" s="8"/>
      <c r="T98" s="8"/>
      <c r="U98" s="8"/>
      <c r="V98" s="8"/>
      <c r="W98" s="8"/>
      <c r="X98" s="8"/>
      <c r="Y98" s="220"/>
      <c r="Z98" s="220"/>
      <c r="AA98" s="216" t="str">
        <f>IF($D$98="","",IF($E$98-(AA6-$C$98)&gt;0,$G$98,"remboursé"))</f>
        <v/>
      </c>
      <c r="AB98" s="87" t="str">
        <f t="shared" si="94"/>
        <v/>
      </c>
      <c r="AC98" s="87" t="str">
        <f t="shared" si="95"/>
        <v/>
      </c>
    </row>
    <row r="99" spans="2:29" ht="20.100000000000001" customHeight="1">
      <c r="B99" s="93"/>
      <c r="C99" s="86">
        <f t="shared" si="93"/>
        <v>2034</v>
      </c>
      <c r="D99" s="74"/>
      <c r="E99" s="74"/>
      <c r="F99" s="79"/>
      <c r="G99" s="87" t="str">
        <f>IF(D99=0," ",(D99*F99)/(1-(1+F99)^(-E99)))</f>
        <v xml:space="preserve"> </v>
      </c>
      <c r="H99" s="232"/>
      <c r="I99" s="232"/>
      <c r="J99" s="232"/>
      <c r="K99" s="232"/>
      <c r="L99" s="232"/>
      <c r="M99" s="232"/>
      <c r="N99" s="232"/>
      <c r="O99" s="232"/>
      <c r="P99" s="232"/>
      <c r="Q99" s="232"/>
      <c r="R99" s="232"/>
      <c r="S99" s="232"/>
      <c r="T99" s="232"/>
      <c r="U99" s="232"/>
      <c r="V99" s="232"/>
      <c r="W99" s="232"/>
      <c r="X99" s="232"/>
      <c r="Y99" s="232"/>
      <c r="Z99" s="232"/>
      <c r="AA99" s="217" t="str">
        <f>IF($D$99="","",IF($E$99-(AA6-$C$99)&gt;0,$G$99,"remboursé"))</f>
        <v/>
      </c>
      <c r="AB99" s="87" t="str">
        <f t="shared" si="94"/>
        <v/>
      </c>
      <c r="AC99" s="87" t="str">
        <f t="shared" si="95"/>
        <v/>
      </c>
    </row>
    <row r="100" spans="2:29" ht="20.100000000000001" customHeight="1">
      <c r="B100" s="77" t="s">
        <v>283</v>
      </c>
      <c r="C100" s="86">
        <f t="shared" si="93"/>
        <v>2034</v>
      </c>
      <c r="D100" s="78"/>
      <c r="E100" s="78"/>
      <c r="F100" s="80"/>
      <c r="G100" s="87"/>
      <c r="H100" s="231"/>
      <c r="I100" s="231"/>
      <c r="J100" s="231"/>
      <c r="K100" s="231"/>
      <c r="L100" s="231"/>
      <c r="M100" s="231"/>
      <c r="N100" s="231"/>
      <c r="O100" s="231"/>
      <c r="P100" s="231"/>
      <c r="Q100" s="231"/>
      <c r="R100" s="231"/>
      <c r="S100" s="231"/>
      <c r="T100" s="231"/>
      <c r="U100" s="231"/>
      <c r="V100" s="231"/>
      <c r="W100" s="231"/>
      <c r="X100" s="231"/>
      <c r="Y100" s="231"/>
      <c r="Z100" s="231"/>
      <c r="AA100" s="348"/>
      <c r="AB100" s="347"/>
      <c r="AC100" s="347"/>
    </row>
    <row r="101" spans="2:29" ht="20.100000000000001" customHeight="1" thickBot="1">
      <c r="B101" s="147" t="s">
        <v>283</v>
      </c>
      <c r="C101" s="161">
        <f t="shared" si="93"/>
        <v>2034</v>
      </c>
      <c r="D101" s="148"/>
      <c r="E101" s="148"/>
      <c r="F101" s="149"/>
      <c r="G101" s="150"/>
      <c r="H101" s="232"/>
      <c r="I101" s="232"/>
      <c r="J101" s="232"/>
      <c r="K101" s="232"/>
      <c r="L101" s="232"/>
      <c r="M101" s="232"/>
      <c r="N101" s="232"/>
      <c r="O101" s="232"/>
      <c r="P101" s="232"/>
      <c r="Q101" s="232"/>
      <c r="R101" s="232"/>
      <c r="S101" s="232"/>
      <c r="T101" s="232"/>
      <c r="U101" s="232"/>
      <c r="V101" s="232"/>
      <c r="W101" s="232"/>
      <c r="X101" s="232"/>
      <c r="Y101" s="232"/>
      <c r="Z101" s="232"/>
      <c r="AA101" s="349"/>
      <c r="AB101" s="347"/>
      <c r="AC101" s="347"/>
    </row>
    <row r="102" spans="2:29" ht="20.100000000000001" customHeight="1" thickBot="1">
      <c r="B102" s="305" t="s">
        <v>109</v>
      </c>
      <c r="C102" s="306" t="s">
        <v>91</v>
      </c>
      <c r="D102" s="151">
        <f>SUM(D95:D101)</f>
        <v>0</v>
      </c>
      <c r="E102" s="152"/>
      <c r="F102" s="153"/>
      <c r="G102" s="154">
        <f>SUM(G95:G101)</f>
        <v>0</v>
      </c>
      <c r="H102" s="233"/>
      <c r="I102" s="162"/>
      <c r="J102" s="162"/>
      <c r="K102" s="162"/>
      <c r="L102" s="162"/>
      <c r="M102" s="162"/>
      <c r="N102" s="162"/>
      <c r="O102" s="187"/>
      <c r="P102" s="187"/>
      <c r="Q102" s="187"/>
      <c r="R102" s="187"/>
      <c r="S102" s="187"/>
      <c r="T102" s="187"/>
      <c r="U102" s="187"/>
      <c r="V102" s="187"/>
      <c r="W102" s="187"/>
      <c r="X102" s="187"/>
      <c r="Y102" s="221"/>
      <c r="Z102" s="221"/>
      <c r="AA102" s="214">
        <f>SUM(AA95:AA101)</f>
        <v>0</v>
      </c>
      <c r="AB102" s="214">
        <f t="shared" ref="AB102:AC102" si="96">SUM(AB95:AB101)</f>
        <v>0</v>
      </c>
      <c r="AC102" s="214">
        <f t="shared" si="96"/>
        <v>0</v>
      </c>
    </row>
    <row r="103" spans="2:29" ht="20.100000000000001" customHeight="1" thickBot="1"/>
    <row r="104" spans="2:29" ht="36.75" customHeight="1" thickBot="1">
      <c r="B104" s="307" t="s">
        <v>403</v>
      </c>
      <c r="C104" s="304"/>
      <c r="D104" s="304"/>
      <c r="E104" s="304"/>
      <c r="F104" s="304"/>
      <c r="G104" s="304"/>
      <c r="H104" s="304"/>
      <c r="I104" s="89">
        <f>SUM(I33+I46)</f>
        <v>0</v>
      </c>
      <c r="J104" s="89">
        <f>SUM(J33+J46)</f>
        <v>0</v>
      </c>
      <c r="K104" s="89">
        <f>SUM(K33+K46)</f>
        <v>0</v>
      </c>
      <c r="L104" s="89">
        <f>SUM(L33+L46+L58)</f>
        <v>0</v>
      </c>
      <c r="M104" s="89">
        <f>SUM(M33+M46+M58)</f>
        <v>0</v>
      </c>
      <c r="N104" s="89">
        <f>SUM(N33+N46+N58)</f>
        <v>0</v>
      </c>
      <c r="O104" s="89">
        <f>SUM(O33+O46+O58+O70)</f>
        <v>0</v>
      </c>
      <c r="P104" s="89">
        <f>SUM(P33+P46+P58+P70)</f>
        <v>0</v>
      </c>
      <c r="Q104" s="89">
        <f>SUM(Q33+Q46+Q58+Q70)</f>
        <v>0</v>
      </c>
      <c r="R104" s="89">
        <f>SUM(R33+R46+R58+R70+R78)</f>
        <v>0</v>
      </c>
      <c r="S104" s="89">
        <f>SUM(S33+S46+S58+S70+S78)</f>
        <v>0</v>
      </c>
      <c r="T104" s="89">
        <f>SUM(T33+T46+T58+T70+T78)</f>
        <v>0</v>
      </c>
      <c r="U104" s="89">
        <f>SUM(U33+U46+U58+U70+U78+U86)</f>
        <v>0</v>
      </c>
      <c r="V104" s="89">
        <f>SUM(V33+V46+V58+V70+V78+V86)</f>
        <v>0</v>
      </c>
      <c r="W104" s="89">
        <f>SUM(W33+W46+W58+W70+W78+W86)</f>
        <v>0</v>
      </c>
      <c r="X104" s="89">
        <f>SUM(X33+X86+X78+X70+X58+X46+X94)</f>
        <v>0</v>
      </c>
      <c r="Y104" s="89">
        <f>SUM(Y33+Y86+Y78+Y70+Y58+Y46+Y94)</f>
        <v>0</v>
      </c>
      <c r="Z104" s="89">
        <f>SUM(Z33+Z86+Z78+Z70+Z58+Z46+Z94)</f>
        <v>0</v>
      </c>
      <c r="AA104" s="192">
        <f>SUM(AA33+AA86+AA78+AA70+AA58+AA46+AA94+AA102)</f>
        <v>0</v>
      </c>
      <c r="AB104" s="192">
        <f>SUM(AB33+AB86+AB78+AB70+AB58+AB46+AB94+AB102)</f>
        <v>0</v>
      </c>
      <c r="AC104" s="192">
        <f>SUM(AC33+AC86+AC78+AC70+AC58+AC46+AC94+AC102)</f>
        <v>0</v>
      </c>
    </row>
  </sheetData>
  <sheetProtection algorithmName="SHA-512" hashValue="1EQ9KAZrpI+rEY2AMbm2DrP3btax+oFTkKlufBG8Aw8zWKo4UGbNVk6iaS+I9ZsRF6/p3XXlC5bHnM5dQDtZEQ==" saltValue="QtyoIvcdhzb20NqxCJDk5Q==" spinCount="100000" sheet="1" selectLockedCells="1"/>
  <mergeCells count="8">
    <mergeCell ref="B34:X34"/>
    <mergeCell ref="B6:B7"/>
    <mergeCell ref="C6:C7"/>
    <mergeCell ref="D6:D7"/>
    <mergeCell ref="E6:E7"/>
    <mergeCell ref="F6:F7"/>
    <mergeCell ref="G6:G7"/>
    <mergeCell ref="H6:H7"/>
  </mergeCells>
  <phoneticPr fontId="43" type="noConversion"/>
  <dataValidations count="1">
    <dataValidation type="whole" operator="lessThanOrEqual" allowBlank="1" showInputMessage="1" showErrorMessage="1" sqref="C35:C45 C10:C33" xr:uid="{00000000-0002-0000-0700-000000000000}">
      <formula1>$E$2</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G 7 p W l U L K t 6 k A A A A 9 g A A A B I A H A B D b 2 5 m a W c v U G F j a 2 F n Z S 5 4 b W w g o h g A K K A U A A A A A A A A A A A A A A A A A A A A A A A A A A A A h Y 8 x D o I w G I W v Q r r T l r I Q 8 l M G E y d J j C b G l Z Q C j V B M W y x 3 c / B I X k G M o m 6 O 7 3 v f 8 N 7 9 e o N 8 6 r v g I o 1 V g 8 5 Q h C k K p B Z D p X S T o d H V Y Y J y D t t S n M p G B r O s b T r Z K k O t c + e U E O 8 9 9 j E e T E M Y p R E 5 F p u 9 a G V f o o + s / s u h 0 t a V W k j E 4 f A a w x m O Y o Z j l m A K Z I F Q K P 0 V 2 L z 3 2 f 5 A W I 2 d G 4 3 k t Q n X O y B L B P L + w B 9 Q S w M E F A A C A A g A j G 7 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u 6 V o o i k e 4 D g A A A B E A A A A T A B w A R m 9 y b X V s Y X M v U 2 V j d G l v b j E u b S C i G A A o o B Q A A A A A A A A A A A A A A A A A A A A A A A A A A A A r T k 0 u y c z P U w i G 0 I b W A F B L A Q I t A B Q A A g A I A I x u 6 V p V C y r e p A A A A P Y A A A A S A A A A A A A A A A A A A A A A A A A A A A B D b 2 5 m a W c v U G F j a 2 F n Z S 5 4 b W x Q S w E C L Q A U A A I A C A C M b u l a D 8 r p q 6 Q A A A D p A A A A E w A A A A A A A A A A A A A A A A D w A A A A W 0 N v b n R l b n R f V H l w Z X N d L n h t b F B L A Q I t A B Q A A g A I A I x u 6 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s + / i Z k m h T Z q Y 0 T c W c d j d A A A A A A I A A A A A A B B m A A A A A Q A A I A A A A B g 9 E U v s p 3 z 6 i T 9 J t R C O I E N V 2 J K Z I A n B Q I z S U Z D A T B m b A A A A A A 6 A A A A A A g A A I A A A A D 6 r U 7 H z 0 G + B l 7 h + j a 2 E Q P G Y 4 N A G Q x C h e 9 J L T O i X k m X T U A A A A I q y q l F n 1 U 5 v e F 8 z W b E c r E 1 u r X s Q d j 7 f U x 2 I l t g X 2 3 B E M 9 T r w D G t k i N K s J 4 H c H 9 C + 6 x N 3 f Y Q K P b o t Y + 8 Y l B I o O + 2 9 5 l 1 3 x w n R z G F 3 c s p h q 4 V Q A A A A E G + k c A I 3 N q 9 S 0 v A m p q 3 X K m W q j i d I a z a 1 8 M J P M 1 R / R q c v 5 p u P A 5 d z S J t 7 h M h I K T n Z s A D u c a Y + R X R p Q F f S M 9 / K + A = < / D a t a M a s h u p > 
</file>

<file path=customXml/itemProps1.xml><?xml version="1.0" encoding="utf-8"?>
<ds:datastoreItem xmlns:ds="http://schemas.openxmlformats.org/officeDocument/2006/customXml" ds:itemID="{6ECCCE99-5910-40B6-8833-286CAA4479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27</vt:i4>
      </vt:variant>
    </vt:vector>
  </HeadingPairs>
  <TitlesOfParts>
    <vt:vector size="27" baseType="lpstr">
      <vt:lpstr>intro à l'outil </vt:lpstr>
      <vt:lpstr>données TK</vt:lpstr>
      <vt:lpstr>données éco.</vt:lpstr>
      <vt:lpstr>MB globale</vt:lpstr>
      <vt:lpstr>MB atelier 1</vt:lpstr>
      <vt:lpstr>MB atelier 2</vt:lpstr>
      <vt:lpstr>MB atelier 3</vt:lpstr>
      <vt:lpstr>MB atelier 4</vt:lpstr>
      <vt:lpstr>Annuités</vt:lpstr>
      <vt:lpstr>emprunts différés</vt:lpstr>
      <vt:lpstr>Amortissements</vt:lpstr>
      <vt:lpstr>Bilan ouverture</vt:lpstr>
      <vt:lpstr>plan de financement IND</vt:lpstr>
      <vt:lpstr>plan de financement SOC</vt:lpstr>
      <vt:lpstr>Compte de résultat et SIG </vt:lpstr>
      <vt:lpstr>Calcul MSA </vt:lpstr>
      <vt:lpstr>Prix de revient</vt:lpstr>
      <vt:lpstr>Prix de revient produit 2</vt:lpstr>
      <vt:lpstr>intro au BP de Tréso</vt:lpstr>
      <vt:lpstr>BP - N</vt:lpstr>
      <vt:lpstr>BP - N+1</vt:lpstr>
      <vt:lpstr>BP - N+2</vt:lpstr>
      <vt:lpstr>BP - N+3</vt:lpstr>
      <vt:lpstr>BP - N+4</vt:lpstr>
      <vt:lpstr>BP - N+5</vt:lpstr>
      <vt:lpstr>BP - N+6</vt:lpstr>
      <vt:lpstr>graphique BPT</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HURAULT Guillaume OBS/OBF</cp:lastModifiedBy>
  <cp:revision>2</cp:revision>
  <cp:lastPrinted>2019-10-10T08:35:51Z</cp:lastPrinted>
  <dcterms:created xsi:type="dcterms:W3CDTF">2000-11-09T05:37:57Z</dcterms:created>
  <dcterms:modified xsi:type="dcterms:W3CDTF">2025-08-13T07:58:50Z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