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.santos\Desktop\"/>
    </mc:Choice>
  </mc:AlternateContent>
  <bookViews>
    <workbookView xWindow="0" yWindow="0" windowWidth="11940" windowHeight="5130"/>
  </bookViews>
  <sheets>
    <sheet name="GERAL" sheetId="13" r:id="rId1"/>
    <sheet name="Nov-21" sheetId="1" r:id="rId2"/>
    <sheet name="Dez-21" sheetId="8" r:id="rId3"/>
    <sheet name="Jan-22" sheetId="10" r:id="rId4"/>
    <sheet name="Fev-22" sheetId="14" r:id="rId5"/>
    <sheet name="Plan11" sheetId="11" r:id="rId6"/>
    <sheet name="Parcelado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3" l="1"/>
  <c r="F5" i="13" s="1"/>
  <c r="F6" i="13" s="1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I27" i="14"/>
  <c r="F27" i="14"/>
  <c r="C27" i="14"/>
  <c r="S22" i="14"/>
  <c r="S21" i="14"/>
  <c r="S20" i="14"/>
  <c r="S19" i="14"/>
  <c r="S18" i="14"/>
  <c r="S17" i="14"/>
  <c r="S16" i="14"/>
  <c r="S15" i="14"/>
  <c r="S14" i="14"/>
  <c r="S13" i="14"/>
  <c r="S12" i="14"/>
  <c r="P6" i="14"/>
  <c r="L6" i="14"/>
  <c r="L27" i="14" s="1"/>
  <c r="C1" i="14"/>
  <c r="C6" i="13"/>
  <c r="C5" i="13"/>
  <c r="F1" i="13"/>
  <c r="P6" i="10"/>
  <c r="S7" i="10"/>
  <c r="U7" i="10" s="1"/>
  <c r="S8" i="10"/>
  <c r="S8" i="14" s="1"/>
  <c r="U8" i="14" s="1"/>
  <c r="S9" i="10"/>
  <c r="U9" i="10" s="1"/>
  <c r="S10" i="10"/>
  <c r="U10" i="10" s="1"/>
  <c r="S11" i="10"/>
  <c r="U11" i="10" s="1"/>
  <c r="S6" i="10"/>
  <c r="U6" i="10" s="1"/>
  <c r="I27" i="10"/>
  <c r="F27" i="10"/>
  <c r="C27" i="10"/>
  <c r="S22" i="10"/>
  <c r="S21" i="10"/>
  <c r="S20" i="10"/>
  <c r="S19" i="10"/>
  <c r="S18" i="10"/>
  <c r="S17" i="10"/>
  <c r="S16" i="10"/>
  <c r="S15" i="10"/>
  <c r="S14" i="10"/>
  <c r="S13" i="10"/>
  <c r="S12" i="10"/>
  <c r="L6" i="10"/>
  <c r="L27" i="10" s="1"/>
  <c r="C1" i="10"/>
  <c r="C2" i="10" s="1"/>
  <c r="S7" i="8"/>
  <c r="U7" i="8" s="1"/>
  <c r="S8" i="8"/>
  <c r="S9" i="8"/>
  <c r="S10" i="8"/>
  <c r="S11" i="8"/>
  <c r="S12" i="8"/>
  <c r="U12" i="8" s="1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6" i="8"/>
  <c r="I27" i="8"/>
  <c r="F27" i="8"/>
  <c r="E26" i="8" s="1"/>
  <c r="C30" i="8" s="1"/>
  <c r="C27" i="8"/>
  <c r="U11" i="8"/>
  <c r="U10" i="8"/>
  <c r="U9" i="8"/>
  <c r="U8" i="8"/>
  <c r="U6" i="8"/>
  <c r="P6" i="8"/>
  <c r="L6" i="8"/>
  <c r="L27" i="8" s="1"/>
  <c r="C1" i="8"/>
  <c r="C1" i="1"/>
  <c r="C2" i="1" s="1"/>
  <c r="L32" i="1"/>
  <c r="P6" i="1"/>
  <c r="U12" i="1"/>
  <c r="U11" i="1"/>
  <c r="U10" i="1"/>
  <c r="U9" i="1"/>
  <c r="U8" i="1"/>
  <c r="U7" i="1"/>
  <c r="U6" i="1"/>
  <c r="L6" i="1"/>
  <c r="L27" i="1" s="1"/>
  <c r="I27" i="1"/>
  <c r="F27" i="1"/>
  <c r="C27" i="1"/>
  <c r="S6" i="14" l="1"/>
  <c r="U6" i="14" s="1"/>
  <c r="S9" i="14"/>
  <c r="U9" i="14" s="1"/>
  <c r="S7" i="14"/>
  <c r="U7" i="14" s="1"/>
  <c r="T25" i="14" s="1"/>
  <c r="E26" i="14"/>
  <c r="C30" i="14" s="1"/>
  <c r="K26" i="14"/>
  <c r="C31" i="14" s="1"/>
  <c r="F30" i="14" s="1"/>
  <c r="C2" i="14"/>
  <c r="A1" i="14" s="1"/>
  <c r="U8" i="10"/>
  <c r="T25" i="10" s="1"/>
  <c r="E26" i="10"/>
  <c r="C30" i="10" s="1"/>
  <c r="K26" i="10"/>
  <c r="C31" i="10" s="1"/>
  <c r="D6" i="13" s="1"/>
  <c r="A1" i="10"/>
  <c r="T26" i="8"/>
  <c r="K26" i="8"/>
  <c r="C31" i="8" s="1"/>
  <c r="C2" i="8"/>
  <c r="A1" i="8" s="1"/>
  <c r="A1" i="1"/>
  <c r="T26" i="1"/>
  <c r="E26" i="1"/>
  <c r="C30" i="1" s="1"/>
  <c r="C4" i="13" s="1"/>
  <c r="K26" i="1"/>
  <c r="C31" i="1" s="1"/>
  <c r="D4" i="13" s="1"/>
  <c r="F30" i="8" l="1"/>
  <c r="D5" i="13"/>
  <c r="F30" i="10"/>
  <c r="F30" i="1"/>
  <c r="F31" i="1" s="1"/>
  <c r="L35" i="1" s="1"/>
  <c r="L30" i="14" l="1"/>
  <c r="L30" i="10"/>
  <c r="L30" i="8"/>
  <c r="L37" i="1"/>
  <c r="L32" i="10" l="1"/>
  <c r="L35" i="10"/>
  <c r="L37" i="10" s="1"/>
  <c r="L32" i="14"/>
  <c r="L35" i="14"/>
  <c r="L37" i="14" s="1"/>
  <c r="L35" i="8"/>
  <c r="L37" i="8" s="1"/>
  <c r="L32" i="8"/>
</calcChain>
</file>

<file path=xl/sharedStrings.xml><?xml version="1.0" encoding="utf-8"?>
<sst xmlns="http://schemas.openxmlformats.org/spreadsheetml/2006/main" count="291" uniqueCount="91">
  <si>
    <t>CONTAS FIXAS</t>
  </si>
  <si>
    <t>CONTAS VARIANTES</t>
  </si>
  <si>
    <t>SAÍDAS</t>
  </si>
  <si>
    <t>ENTRADAS</t>
  </si>
  <si>
    <t>FIXOS</t>
  </si>
  <si>
    <t>VARIADOS</t>
  </si>
  <si>
    <t>Salário</t>
  </si>
  <si>
    <t>Plano de Saúde</t>
  </si>
  <si>
    <t>Total Entradas</t>
  </si>
  <si>
    <t>Seguro de Vida</t>
  </si>
  <si>
    <t>Despesas Banco</t>
  </si>
  <si>
    <t>Academia</t>
  </si>
  <si>
    <t>Internet</t>
  </si>
  <si>
    <t>Cartão de Crédito</t>
  </si>
  <si>
    <t>Compra</t>
  </si>
  <si>
    <t>$</t>
  </si>
  <si>
    <t>Cartão de Crédito (Nubank)</t>
  </si>
  <si>
    <t>Total Saídas</t>
  </si>
  <si>
    <t>Dentista (Manut.)</t>
  </si>
  <si>
    <t>Pag*Deboraiasmineg 2/3</t>
  </si>
  <si>
    <t>Microsoft_store</t>
  </si>
  <si>
    <t>Magalu *Magazineluiza 6/9</t>
  </si>
  <si>
    <t>Amazon.Com.Br 3/7</t>
  </si>
  <si>
    <t>Barba de Respeito 2/2</t>
  </si>
  <si>
    <t>IOF de "Paypal *Twitchinter"</t>
  </si>
  <si>
    <t>Ri Happy Brinquedos 2/10</t>
  </si>
  <si>
    <t>Paypal *Twitchinter</t>
  </si>
  <si>
    <t>Kabum 4/12</t>
  </si>
  <si>
    <t>Pag*Boacompra 3/3</t>
  </si>
  <si>
    <t>Amazon.Com.Br 12/12</t>
  </si>
  <si>
    <t>Mercpago*Mercadolivre 10/12</t>
  </si>
  <si>
    <t>Mercadolivre*Mercadoli 2/12</t>
  </si>
  <si>
    <t>Dm *Helphbomaxcom</t>
  </si>
  <si>
    <t>Pagamento recebido</t>
  </si>
  <si>
    <t>Celeiro Supermercados</t>
  </si>
  <si>
    <t>Moura Supermercados</t>
  </si>
  <si>
    <t>Nubank Vida</t>
  </si>
  <si>
    <t>Google Microsoft Apps</t>
  </si>
  <si>
    <t>Chocolates Avenida</t>
  </si>
  <si>
    <t>Giulietta Cafe</t>
  </si>
  <si>
    <t>Amo Sistemas</t>
  </si>
  <si>
    <t>Linda Variedades</t>
  </si>
  <si>
    <t>Supermercados Brasao L</t>
  </si>
  <si>
    <t>Cia do Lanche</t>
  </si>
  <si>
    <t>Mercado e Acog Lider</t>
  </si>
  <si>
    <t>Mercado Novo Lar</t>
  </si>
  <si>
    <t>Amazonprimebr</t>
  </si>
  <si>
    <t>Pag*Tapiocaecia</t>
  </si>
  <si>
    <t>13º</t>
  </si>
  <si>
    <t>Fotografia</t>
  </si>
  <si>
    <t>Faculdade</t>
  </si>
  <si>
    <t>Parcela (Faltam)</t>
  </si>
  <si>
    <t>Loja</t>
  </si>
  <si>
    <t>RiHappy</t>
  </si>
  <si>
    <t>Kabum</t>
  </si>
  <si>
    <t>Amazon</t>
  </si>
  <si>
    <t>TOTAL FALTANTE</t>
  </si>
  <si>
    <t>Deoraiasmineg</t>
  </si>
  <si>
    <t>Mercado Livre</t>
  </si>
  <si>
    <t>Mercado Pago</t>
  </si>
  <si>
    <t>Magazine Luiza</t>
  </si>
  <si>
    <t>TOTAL PARCELADO</t>
  </si>
  <si>
    <t>PARCELADO</t>
  </si>
  <si>
    <t>Braquete</t>
  </si>
  <si>
    <t>ACERTO DE CONTAS</t>
  </si>
  <si>
    <t>SOBRA</t>
  </si>
  <si>
    <t>BANCO E AFINS</t>
  </si>
  <si>
    <t>Sicredi</t>
  </si>
  <si>
    <t>Banco do Brasil</t>
  </si>
  <si>
    <t>NuBank</t>
  </si>
  <si>
    <t>Carteira</t>
  </si>
  <si>
    <t>BANCO E AFINS PÓS ACERTO</t>
  </si>
  <si>
    <t>GUARDAR</t>
  </si>
  <si>
    <t>TOTAL</t>
  </si>
  <si>
    <t>VALOR PARCELA</t>
  </si>
  <si>
    <t>Kabum 5/12</t>
  </si>
  <si>
    <t>Magalu *Magazineluiza 7/9</t>
  </si>
  <si>
    <t>Ri Happy Brinquedos 3/10</t>
  </si>
  <si>
    <t>Mercpago*Mercadolivre 11/12</t>
  </si>
  <si>
    <t>Mercadolivre*Mercadoli 3/12</t>
  </si>
  <si>
    <t>Pag*Deboraiasmineg 3/3</t>
  </si>
  <si>
    <t>Amazon.Com.Br 4/7</t>
  </si>
  <si>
    <t>Kabum 6/12</t>
  </si>
  <si>
    <t>Magalu *Magazineluiza 8/9</t>
  </si>
  <si>
    <t>Ri Happy Brinquedos 4/10</t>
  </si>
  <si>
    <t>Mercpago*Mercadolivre 12/12</t>
  </si>
  <si>
    <t>Mercadolivre*Mercadoli 4/12</t>
  </si>
  <si>
    <t>Amazon.Com.Br 5/7</t>
  </si>
  <si>
    <t>EM CONTA</t>
  </si>
  <si>
    <t>MÊS A MÊS (Final do mês)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</si>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</sst>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2"/>
      <color rgb="FF404040"/>
      <name val="Graphik"/>
    </font>
    <font>
      <sz val="12"/>
      <color rgb="FF222222"/>
      <name val="Graphik"/>
    </font>
    <font>
      <b/>
      <sz val="16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2547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2" applyFont="1"/>
    <xf numFmtId="0" fontId="4" fillId="0" borderId="0" xfId="0" applyFont="1"/>
    <xf numFmtId="44" fontId="4" fillId="0" borderId="0" xfId="2" applyFont="1"/>
    <xf numFmtId="0" fontId="3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44" fontId="5" fillId="14" borderId="8" xfId="0" applyNumberFormat="1" applyFont="1" applyFill="1" applyBorder="1" applyAlignment="1">
      <alignment horizontal="center"/>
    </xf>
    <xf numFmtId="0" fontId="5" fillId="14" borderId="9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 vertical="center"/>
    </xf>
    <xf numFmtId="0" fontId="0" fillId="10" borderId="8" xfId="0" applyFill="1" applyBorder="1"/>
    <xf numFmtId="0" fontId="0" fillId="12" borderId="8" xfId="0" applyFill="1" applyBorder="1"/>
    <xf numFmtId="44" fontId="3" fillId="14" borderId="8" xfId="0" applyNumberFormat="1" applyFont="1" applyFill="1" applyBorder="1" applyAlignment="1">
      <alignment horizontal="center"/>
    </xf>
    <xf numFmtId="0" fontId="3" fillId="14" borderId="9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44" fontId="2" fillId="16" borderId="6" xfId="2" applyFont="1" applyFill="1" applyBorder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44" fontId="2" fillId="18" borderId="8" xfId="2" applyFont="1" applyFill="1" applyBorder="1" applyAlignment="1">
      <alignment horizontal="center" vertical="center"/>
    </xf>
    <xf numFmtId="44" fontId="2" fillId="18" borderId="9" xfId="2" applyFont="1" applyFill="1" applyBorder="1" applyAlignment="1">
      <alignment horizontal="center" vertical="center"/>
    </xf>
    <xf numFmtId="44" fontId="0" fillId="0" borderId="0" xfId="0" applyNumberFormat="1"/>
    <xf numFmtId="0" fontId="2" fillId="16" borderId="7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/>
    </xf>
    <xf numFmtId="0" fontId="2" fillId="16" borderId="12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 vertical="center"/>
    </xf>
    <xf numFmtId="0" fontId="3" fillId="19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16" borderId="0" xfId="0" applyFont="1" applyFill="1"/>
    <xf numFmtId="0" fontId="4" fillId="15" borderId="0" xfId="0" applyFont="1" applyFill="1"/>
    <xf numFmtId="0" fontId="4" fillId="13" borderId="0" xfId="0" applyFont="1" applyFill="1"/>
    <xf numFmtId="44" fontId="4" fillId="13" borderId="0" xfId="2" applyFont="1" applyFill="1"/>
    <xf numFmtId="44" fontId="4" fillId="15" borderId="0" xfId="2" applyFont="1" applyFill="1"/>
    <xf numFmtId="44" fontId="4" fillId="16" borderId="0" xfId="2" applyFont="1" applyFill="1"/>
    <xf numFmtId="0" fontId="4" fillId="20" borderId="0" xfId="0" applyFont="1" applyFill="1"/>
    <xf numFmtId="44" fontId="0" fillId="20" borderId="0" xfId="2" applyFont="1" applyFill="1"/>
    <xf numFmtId="44" fontId="4" fillId="20" borderId="0" xfId="2" applyFont="1" applyFill="1"/>
    <xf numFmtId="0" fontId="4" fillId="12" borderId="0" xfId="0" applyFont="1" applyFill="1"/>
    <xf numFmtId="44" fontId="4" fillId="12" borderId="0" xfId="2" applyFont="1" applyFill="1"/>
    <xf numFmtId="0" fontId="2" fillId="17" borderId="0" xfId="0" applyFont="1" applyFill="1" applyAlignment="1">
      <alignment horizontal="center"/>
    </xf>
    <xf numFmtId="44" fontId="2" fillId="16" borderId="14" xfId="2" applyFont="1" applyFill="1" applyBorder="1" applyAlignment="1">
      <alignment horizontal="center" vertical="center"/>
    </xf>
    <xf numFmtId="44" fontId="2" fillId="16" borderId="9" xfId="2" applyFont="1" applyFill="1" applyBorder="1" applyAlignment="1">
      <alignment horizontal="center" vertical="center"/>
    </xf>
    <xf numFmtId="0" fontId="0" fillId="20" borderId="0" xfId="0" applyFill="1"/>
    <xf numFmtId="0" fontId="4" fillId="11" borderId="0" xfId="0" applyFont="1" applyFill="1"/>
    <xf numFmtId="44" fontId="4" fillId="11" borderId="0" xfId="2" applyFont="1" applyFill="1"/>
    <xf numFmtId="0" fontId="4" fillId="0" borderId="0" xfId="1" applyNumberFormat="1" applyFont="1" applyAlignment="1">
      <alignment horizontal="left" indent="4"/>
    </xf>
    <xf numFmtId="0" fontId="8" fillId="16" borderId="0" xfId="0" applyFont="1" applyFill="1" applyAlignment="1">
      <alignment horizontal="center" vertical="center"/>
    </xf>
    <xf numFmtId="17" fontId="2" fillId="16" borderId="6" xfId="2" applyNumberFormat="1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6" xfId="0" applyFont="1" applyFill="1" applyBorder="1" applyAlignment="1">
      <alignment horizontal="center" vertical="center"/>
    </xf>
    <xf numFmtId="17" fontId="0" fillId="0" borderId="0" xfId="0" applyNumberFormat="1"/>
    <xf numFmtId="0" fontId="4" fillId="21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6254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tabSelected="1" workbookViewId="0">
      <selection activeCell="I13" sqref="I13"/>
    </sheetView>
  </sheetViews>
  <sheetFormatPr defaultRowHeight="15"/>
  <cols>
    <col min="3" max="3" width="16.85546875" customWidth="1"/>
    <col min="4" max="5" width="20.28515625" customWidth="1"/>
    <col min="6" max="6" width="17.85546875" customWidth="1"/>
  </cols>
  <sheetData>
    <row r="1" spans="2:7">
      <c r="F1" s="41">
        <f>'Nov-21'!L32</f>
        <v>5619</v>
      </c>
      <c r="G1">
        <v>500</v>
      </c>
    </row>
    <row r="2" spans="2:7">
      <c r="B2" s="71" t="s">
        <v>89</v>
      </c>
      <c r="C2" s="71"/>
      <c r="D2" s="71"/>
      <c r="E2" s="71"/>
      <c r="F2" s="71"/>
    </row>
    <row r="3" spans="2:7">
      <c r="B3" s="72" t="s">
        <v>90</v>
      </c>
      <c r="C3" s="1" t="s">
        <v>3</v>
      </c>
      <c r="D3" s="1" t="s">
        <v>2</v>
      </c>
      <c r="E3" s="1" t="s">
        <v>72</v>
      </c>
      <c r="F3" s="1" t="s">
        <v>88</v>
      </c>
    </row>
    <row r="4" spans="2:7">
      <c r="B4" s="70">
        <v>44501</v>
      </c>
      <c r="C4" s="41">
        <f>'Nov-21'!C30</f>
        <v>2545</v>
      </c>
      <c r="D4" s="41">
        <f>'Nov-21'!C31</f>
        <v>1438.6899999999996</v>
      </c>
      <c r="E4" s="41">
        <v>1106</v>
      </c>
      <c r="F4" s="41">
        <f>E4+$F$1</f>
        <v>6725</v>
      </c>
    </row>
    <row r="5" spans="2:7">
      <c r="B5" s="70">
        <v>44531</v>
      </c>
      <c r="C5" s="41">
        <f>'Dez-21'!$C$30</f>
        <v>1622</v>
      </c>
      <c r="D5" s="41">
        <f>'Dez-21'!$C$31</f>
        <v>599.25</v>
      </c>
      <c r="E5" s="41">
        <v>650</v>
      </c>
      <c r="F5" s="41">
        <f>E5+F4</f>
        <v>7375</v>
      </c>
    </row>
    <row r="6" spans="2:7">
      <c r="B6" s="70">
        <v>44562</v>
      </c>
      <c r="C6" s="41">
        <f>'Jan-22'!$C$30</f>
        <v>1622</v>
      </c>
      <c r="D6" s="41">
        <f>'Jan-22'!$C$31</f>
        <v>553.65</v>
      </c>
      <c r="E6" s="41">
        <v>800</v>
      </c>
      <c r="F6" s="41">
        <f t="shared" ref="F6:F17" si="0">E6+F5</f>
        <v>8175</v>
      </c>
    </row>
    <row r="7" spans="2:7">
      <c r="B7" s="70">
        <v>44593</v>
      </c>
      <c r="E7" s="41">
        <v>800</v>
      </c>
      <c r="F7" s="41">
        <f t="shared" si="0"/>
        <v>8975</v>
      </c>
    </row>
    <row r="8" spans="2:7">
      <c r="B8" s="70">
        <v>44621</v>
      </c>
      <c r="E8" s="41">
        <v>800</v>
      </c>
      <c r="F8" s="41">
        <f t="shared" si="0"/>
        <v>9775</v>
      </c>
    </row>
    <row r="9" spans="2:7">
      <c r="B9" s="70">
        <v>44652</v>
      </c>
      <c r="E9" s="41">
        <v>800</v>
      </c>
      <c r="F9" s="41">
        <f t="shared" si="0"/>
        <v>10575</v>
      </c>
    </row>
    <row r="10" spans="2:7">
      <c r="B10" s="70">
        <v>44682</v>
      </c>
      <c r="E10" s="41">
        <v>800</v>
      </c>
      <c r="F10" s="41">
        <f t="shared" si="0"/>
        <v>11375</v>
      </c>
    </row>
    <row r="11" spans="2:7">
      <c r="B11" s="70">
        <v>44713</v>
      </c>
      <c r="E11" s="41">
        <v>800</v>
      </c>
      <c r="F11" s="41">
        <f t="shared" si="0"/>
        <v>12175</v>
      </c>
    </row>
    <row r="12" spans="2:7">
      <c r="B12" s="70">
        <v>44743</v>
      </c>
      <c r="E12" s="41">
        <v>800</v>
      </c>
      <c r="F12" s="41">
        <f t="shared" si="0"/>
        <v>12975</v>
      </c>
    </row>
    <row r="13" spans="2:7">
      <c r="B13" s="70">
        <v>44774</v>
      </c>
      <c r="E13" s="41">
        <v>800</v>
      </c>
      <c r="F13" s="41">
        <f t="shared" si="0"/>
        <v>13775</v>
      </c>
    </row>
    <row r="14" spans="2:7">
      <c r="B14" s="70">
        <v>44805</v>
      </c>
      <c r="E14" s="41">
        <v>800</v>
      </c>
      <c r="F14" s="41">
        <f t="shared" si="0"/>
        <v>14575</v>
      </c>
    </row>
    <row r="15" spans="2:7">
      <c r="B15" s="70">
        <v>44835</v>
      </c>
      <c r="E15" s="41">
        <v>800</v>
      </c>
      <c r="F15" s="41">
        <f t="shared" si="0"/>
        <v>15375</v>
      </c>
    </row>
    <row r="16" spans="2:7">
      <c r="B16" s="70">
        <v>44866</v>
      </c>
      <c r="E16" s="41">
        <v>800</v>
      </c>
      <c r="F16" s="41">
        <f t="shared" si="0"/>
        <v>16175</v>
      </c>
    </row>
    <row r="17" spans="2:6">
      <c r="B17" s="70">
        <v>44896</v>
      </c>
      <c r="E17" s="41">
        <v>800</v>
      </c>
      <c r="F17" s="41">
        <f t="shared" si="0"/>
        <v>16975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showGridLines="0" topLeftCell="A4" workbookViewId="0">
      <selection activeCell="N17" sqref="N17"/>
    </sheetView>
  </sheetViews>
  <sheetFormatPr defaultRowHeight="15"/>
  <cols>
    <col min="2" max="2" width="10.85546875" customWidth="1"/>
    <col min="3" max="3" width="12.5703125" style="2" customWidth="1"/>
    <col min="4" max="4" width="1.7109375" customWidth="1"/>
    <col min="5" max="5" width="11.140625" customWidth="1"/>
    <col min="6" max="6" width="12.140625" style="2" bestFit="1" customWidth="1"/>
    <col min="8" max="8" width="16.7109375" bestFit="1" customWidth="1"/>
    <col min="9" max="9" width="13.85546875" style="2" customWidth="1"/>
    <col min="10" max="10" width="1.140625" customWidth="1"/>
    <col min="11" max="11" width="16.5703125" bestFit="1" customWidth="1"/>
    <col min="12" max="12" width="12.7109375" style="2" customWidth="1"/>
    <col min="13" max="13" width="2.140625" customWidth="1"/>
    <col min="14" max="14" width="13.7109375" customWidth="1"/>
    <col min="15" max="15" width="28.28515625" bestFit="1" customWidth="1"/>
    <col min="16" max="16" width="13" style="2" customWidth="1"/>
    <col min="18" max="18" width="14.42578125" bestFit="1" customWidth="1"/>
    <col min="19" max="19" width="15.42578125" bestFit="1" customWidth="1"/>
    <col min="20" max="20" width="9.5703125" bestFit="1" customWidth="1"/>
    <col min="21" max="21" width="17.5703125" bestFit="1" customWidth="1"/>
  </cols>
  <sheetData>
    <row r="1" spans="1:21">
      <c r="A1" s="66" t="str">
        <f ca="1">MID(C1,C2,100)</f>
        <v>GERAL</v>
      </c>
      <c r="B1" s="66"/>
      <c r="C1" s="4" t="str">
        <f ca="1">CELL("NOME.ARQUIVO")</f>
        <v>C:\Users\guilherme.santos\Desktop\[Controle Financeiro.xlsx]GERAL</v>
      </c>
    </row>
    <row r="2" spans="1:21">
      <c r="A2" s="66"/>
      <c r="B2" s="66"/>
      <c r="C2" s="65">
        <f ca="1">SEARCH("]",C1)+1</f>
        <v>61</v>
      </c>
    </row>
    <row r="3" spans="1:21" ht="15.75" thickBot="1"/>
    <row r="4" spans="1:21" ht="15.75" thickBot="1">
      <c r="B4" s="5" t="s">
        <v>3</v>
      </c>
      <c r="C4" s="6"/>
      <c r="D4" s="6"/>
      <c r="E4" s="6"/>
      <c r="F4" s="7"/>
      <c r="H4" s="13" t="s">
        <v>2</v>
      </c>
      <c r="I4" s="14"/>
      <c r="J4" s="14"/>
      <c r="K4" s="14"/>
      <c r="L4" s="15"/>
      <c r="O4" s="43" t="s">
        <v>16</v>
      </c>
      <c r="P4" s="44"/>
      <c r="R4" s="34" t="s">
        <v>16</v>
      </c>
      <c r="S4" s="35"/>
      <c r="T4" s="35"/>
      <c r="U4" s="36"/>
    </row>
    <row r="5" spans="1:21" ht="15.75" thickBot="1">
      <c r="B5" s="8" t="s">
        <v>4</v>
      </c>
      <c r="C5" s="9"/>
      <c r="D5" s="10"/>
      <c r="E5" s="11" t="s">
        <v>5</v>
      </c>
      <c r="F5" s="12"/>
      <c r="H5" s="16" t="s">
        <v>0</v>
      </c>
      <c r="I5" s="17"/>
      <c r="J5" s="18"/>
      <c r="K5" s="19" t="s">
        <v>1</v>
      </c>
      <c r="L5" s="20"/>
      <c r="O5" s="45" t="s">
        <v>14</v>
      </c>
      <c r="P5" s="60" t="s">
        <v>15</v>
      </c>
      <c r="R5" s="25" t="s">
        <v>52</v>
      </c>
      <c r="S5" s="25" t="s">
        <v>51</v>
      </c>
      <c r="T5" s="32" t="s">
        <v>15</v>
      </c>
      <c r="U5" s="32" t="s">
        <v>56</v>
      </c>
    </row>
    <row r="6" spans="1:21" ht="15.75" thickBot="1">
      <c r="B6" s="1" t="s">
        <v>6</v>
      </c>
      <c r="C6" s="2">
        <v>1745</v>
      </c>
      <c r="E6" s="1" t="s">
        <v>48</v>
      </c>
      <c r="F6" s="2">
        <v>550</v>
      </c>
      <c r="H6" t="s">
        <v>7</v>
      </c>
      <c r="I6" s="2">
        <v>122</v>
      </c>
      <c r="K6" s="1" t="s">
        <v>13</v>
      </c>
      <c r="L6" s="2">
        <f>SUM(P7:P603)</f>
        <v>728.68999999999971</v>
      </c>
      <c r="O6" s="42" t="s">
        <v>62</v>
      </c>
      <c r="P6" s="61">
        <f>SUM(T6:T12)</f>
        <v>138.24</v>
      </c>
      <c r="R6" s="1" t="s">
        <v>53</v>
      </c>
      <c r="S6" s="1">
        <v>8</v>
      </c>
      <c r="T6" s="33">
        <v>6.79</v>
      </c>
      <c r="U6" s="33">
        <f>T6*S6</f>
        <v>54.32</v>
      </c>
    </row>
    <row r="7" spans="1:21">
      <c r="E7" t="s">
        <v>49</v>
      </c>
      <c r="F7" s="2">
        <v>250</v>
      </c>
      <c r="H7" t="s">
        <v>63</v>
      </c>
      <c r="I7" s="2">
        <v>35</v>
      </c>
      <c r="O7" t="s">
        <v>19</v>
      </c>
      <c r="P7" s="2">
        <v>10.6</v>
      </c>
      <c r="R7" s="1" t="s">
        <v>54</v>
      </c>
      <c r="S7" s="1">
        <v>8</v>
      </c>
      <c r="T7" s="33">
        <v>35.74</v>
      </c>
      <c r="U7" s="33">
        <f t="shared" ref="U7:U12" si="0">T7*S7</f>
        <v>285.92</v>
      </c>
    </row>
    <row r="8" spans="1:21">
      <c r="H8" t="s">
        <v>10</v>
      </c>
      <c r="I8" s="2">
        <v>25</v>
      </c>
      <c r="O8" t="s">
        <v>20</v>
      </c>
      <c r="P8" s="2">
        <v>5</v>
      </c>
      <c r="R8" s="1" t="s">
        <v>55</v>
      </c>
      <c r="S8" s="1">
        <v>4</v>
      </c>
      <c r="T8" s="33">
        <v>31.42</v>
      </c>
      <c r="U8" s="33">
        <f t="shared" si="0"/>
        <v>125.68</v>
      </c>
    </row>
    <row r="9" spans="1:21">
      <c r="H9" t="s">
        <v>12</v>
      </c>
      <c r="I9" s="2">
        <v>70</v>
      </c>
      <c r="O9" t="s">
        <v>21</v>
      </c>
      <c r="P9" s="2">
        <v>16.55</v>
      </c>
      <c r="R9" s="1" t="s">
        <v>57</v>
      </c>
      <c r="S9" s="1">
        <v>2</v>
      </c>
      <c r="T9" s="33">
        <v>10.6</v>
      </c>
      <c r="U9" s="33">
        <f t="shared" si="0"/>
        <v>21.2</v>
      </c>
    </row>
    <row r="10" spans="1:21">
      <c r="H10" t="s">
        <v>11</v>
      </c>
      <c r="I10" s="2">
        <v>50</v>
      </c>
      <c r="O10" t="s">
        <v>22</v>
      </c>
      <c r="P10" s="2">
        <v>31.42</v>
      </c>
      <c r="R10" s="1" t="s">
        <v>58</v>
      </c>
      <c r="S10" s="1">
        <v>10</v>
      </c>
      <c r="T10" s="33">
        <v>25.75</v>
      </c>
      <c r="U10" s="33">
        <f t="shared" si="0"/>
        <v>257.5</v>
      </c>
    </row>
    <row r="11" spans="1:21">
      <c r="H11" t="s">
        <v>18</v>
      </c>
      <c r="I11" s="2">
        <v>159</v>
      </c>
      <c r="O11" t="s">
        <v>23</v>
      </c>
      <c r="P11" s="2">
        <v>58.4</v>
      </c>
      <c r="R11" s="1" t="s">
        <v>59</v>
      </c>
      <c r="S11" s="1">
        <v>2</v>
      </c>
      <c r="T11" s="33">
        <v>11.4</v>
      </c>
      <c r="U11" s="33">
        <f t="shared" si="0"/>
        <v>22.8</v>
      </c>
    </row>
    <row r="12" spans="1:21">
      <c r="H12" t="s">
        <v>50</v>
      </c>
      <c r="I12" s="2">
        <v>249</v>
      </c>
      <c r="O12" t="s">
        <v>24</v>
      </c>
      <c r="P12" s="2">
        <v>0.53</v>
      </c>
      <c r="R12" s="1" t="s">
        <v>60</v>
      </c>
      <c r="S12" s="1">
        <v>3</v>
      </c>
      <c r="T12" s="33">
        <v>16.54</v>
      </c>
      <c r="U12" s="33">
        <f t="shared" si="0"/>
        <v>49.62</v>
      </c>
    </row>
    <row r="13" spans="1:21">
      <c r="O13" t="s">
        <v>25</v>
      </c>
      <c r="P13" s="2">
        <v>6.79</v>
      </c>
      <c r="R13" s="1"/>
      <c r="S13" s="1"/>
      <c r="T13" s="33"/>
      <c r="U13" s="33"/>
    </row>
    <row r="14" spans="1:21">
      <c r="O14" t="s">
        <v>26</v>
      </c>
      <c r="P14" s="2">
        <v>8.25</v>
      </c>
      <c r="R14" s="1"/>
      <c r="S14" s="1"/>
      <c r="T14" s="33"/>
      <c r="U14" s="33"/>
    </row>
    <row r="15" spans="1:21">
      <c r="O15" t="s">
        <v>27</v>
      </c>
      <c r="P15" s="2">
        <v>35.74</v>
      </c>
      <c r="R15" s="1"/>
      <c r="S15" s="1"/>
      <c r="T15" s="33"/>
      <c r="U15" s="33"/>
    </row>
    <row r="16" spans="1:21">
      <c r="O16" t="s">
        <v>28</v>
      </c>
      <c r="P16" s="2">
        <v>12.66</v>
      </c>
      <c r="R16" s="1"/>
      <c r="S16" s="1"/>
      <c r="T16" s="33"/>
      <c r="U16" s="33"/>
    </row>
    <row r="17" spans="2:21">
      <c r="O17" t="s">
        <v>29</v>
      </c>
      <c r="P17" s="2">
        <v>22.41</v>
      </c>
      <c r="R17" s="1"/>
      <c r="S17" s="1"/>
      <c r="T17" s="33"/>
      <c r="U17" s="33"/>
    </row>
    <row r="18" spans="2:21">
      <c r="O18" t="s">
        <v>30</v>
      </c>
      <c r="P18" s="2">
        <v>11.4</v>
      </c>
      <c r="R18" s="1"/>
      <c r="S18" s="1"/>
      <c r="T18" s="33"/>
      <c r="U18" s="33"/>
    </row>
    <row r="19" spans="2:21">
      <c r="O19" t="s">
        <v>31</v>
      </c>
      <c r="P19" s="2">
        <v>25.75</v>
      </c>
      <c r="R19" s="1"/>
      <c r="S19" s="1"/>
      <c r="T19" s="33"/>
      <c r="U19" s="33"/>
    </row>
    <row r="20" spans="2:21">
      <c r="O20" t="s">
        <v>32</v>
      </c>
      <c r="P20" s="2">
        <v>13.95</v>
      </c>
      <c r="R20" s="1"/>
      <c r="S20" s="1"/>
      <c r="T20" s="33"/>
      <c r="U20" s="33"/>
    </row>
    <row r="21" spans="2:21">
      <c r="O21" t="s">
        <v>34</v>
      </c>
      <c r="P21" s="2">
        <v>18.559999999999999</v>
      </c>
      <c r="R21" s="1"/>
      <c r="S21" s="1"/>
      <c r="T21" s="33"/>
      <c r="U21" s="33"/>
    </row>
    <row r="22" spans="2:21">
      <c r="O22" t="s">
        <v>35</v>
      </c>
      <c r="P22" s="2">
        <v>8.27</v>
      </c>
      <c r="R22" s="1"/>
      <c r="S22" s="1"/>
      <c r="T22" s="33"/>
      <c r="U22" s="33"/>
    </row>
    <row r="23" spans="2:21">
      <c r="O23" t="s">
        <v>36</v>
      </c>
      <c r="P23" s="2">
        <v>22.43</v>
      </c>
      <c r="R23" s="1"/>
      <c r="S23" s="1"/>
      <c r="T23" s="33"/>
      <c r="U23" s="33"/>
    </row>
    <row r="24" spans="2:21">
      <c r="O24" t="s">
        <v>37</v>
      </c>
      <c r="P24" s="2">
        <v>9</v>
      </c>
      <c r="R24" s="1"/>
      <c r="S24" s="1"/>
      <c r="T24" s="33"/>
      <c r="U24" s="33"/>
    </row>
    <row r="25" spans="2:21" ht="15.75" thickBot="1">
      <c r="O25" t="s">
        <v>26</v>
      </c>
      <c r="P25" s="2">
        <v>8.1300000000000008</v>
      </c>
      <c r="R25" s="1"/>
      <c r="S25" s="1"/>
      <c r="T25" s="33"/>
      <c r="U25" s="33"/>
    </row>
    <row r="26" spans="2:21" ht="15.75" thickBot="1">
      <c r="B26" s="21" t="s">
        <v>8</v>
      </c>
      <c r="C26" s="22"/>
      <c r="D26" s="27"/>
      <c r="E26" s="23">
        <f>SUM(C27+F27)</f>
        <v>2545</v>
      </c>
      <c r="F26" s="24"/>
      <c r="H26" s="21" t="s">
        <v>17</v>
      </c>
      <c r="I26" s="22"/>
      <c r="J26" s="26"/>
      <c r="K26" s="28">
        <f>SUM(I27+L27)</f>
        <v>1438.6899999999996</v>
      </c>
      <c r="L26" s="29"/>
      <c r="O26" t="s">
        <v>24</v>
      </c>
      <c r="P26" s="2">
        <v>0.52</v>
      </c>
      <c r="R26" s="37" t="s">
        <v>61</v>
      </c>
      <c r="S26" s="38"/>
      <c r="T26" s="39">
        <f>SUM(U6:U12)</f>
        <v>817.04</v>
      </c>
      <c r="U26" s="40"/>
    </row>
    <row r="27" spans="2:21" s="3" customFormat="1">
      <c r="C27" s="4">
        <f>SUM(C6:C25)</f>
        <v>1745</v>
      </c>
      <c r="F27" s="4">
        <f>SUM(F6:F25)</f>
        <v>800</v>
      </c>
      <c r="I27" s="4">
        <f>SUM(I6:I25)</f>
        <v>710</v>
      </c>
      <c r="L27" s="4">
        <f>SUM(L6:L25)</f>
        <v>728.68999999999971</v>
      </c>
      <c r="O27" t="s">
        <v>38</v>
      </c>
      <c r="P27" s="2">
        <v>41.65</v>
      </c>
    </row>
    <row r="28" spans="2:21">
      <c r="O28" t="s">
        <v>39</v>
      </c>
      <c r="P28" s="2">
        <v>13</v>
      </c>
    </row>
    <row r="29" spans="2:21">
      <c r="B29" s="46" t="s">
        <v>64</v>
      </c>
      <c r="C29" s="46"/>
      <c r="D29" s="46"/>
      <c r="E29" s="46"/>
      <c r="F29" s="46"/>
      <c r="H29" s="47" t="s">
        <v>66</v>
      </c>
      <c r="I29" s="47"/>
      <c r="J29" s="47"/>
      <c r="K29" s="47"/>
      <c r="L29" s="47"/>
      <c r="M29" s="47"/>
      <c r="O29" t="s">
        <v>33</v>
      </c>
      <c r="P29" s="2">
        <v>-65.33</v>
      </c>
    </row>
    <row r="30" spans="2:21">
      <c r="B30" t="s">
        <v>3</v>
      </c>
      <c r="C30" s="2">
        <f>E26</f>
        <v>2545</v>
      </c>
      <c r="E30" t="s">
        <v>65</v>
      </c>
      <c r="F30" s="2">
        <f>C30-C31</f>
        <v>1106.3100000000004</v>
      </c>
      <c r="H30" s="49" t="s">
        <v>67</v>
      </c>
      <c r="I30" s="52">
        <v>0</v>
      </c>
      <c r="K30" s="48" t="s">
        <v>69</v>
      </c>
      <c r="L30" s="53">
        <v>4919</v>
      </c>
      <c r="O30" t="s">
        <v>40</v>
      </c>
      <c r="P30" s="2">
        <v>104.99</v>
      </c>
    </row>
    <row r="31" spans="2:21">
      <c r="B31" t="s">
        <v>2</v>
      </c>
      <c r="C31" s="2">
        <f>K26</f>
        <v>1438.6899999999996</v>
      </c>
      <c r="E31" t="s">
        <v>72</v>
      </c>
      <c r="F31" s="2">
        <f>F30</f>
        <v>1106.3100000000004</v>
      </c>
      <c r="H31" s="54" t="s">
        <v>68</v>
      </c>
      <c r="I31" s="56">
        <v>700</v>
      </c>
      <c r="K31" s="50" t="s">
        <v>70</v>
      </c>
      <c r="L31" s="51">
        <v>0</v>
      </c>
      <c r="O31" t="s">
        <v>41</v>
      </c>
      <c r="P31" s="2">
        <v>15</v>
      </c>
    </row>
    <row r="32" spans="2:21">
      <c r="K32" s="57" t="s">
        <v>73</v>
      </c>
      <c r="L32" s="58">
        <f>SUM(I30+I31+L30+L31)</f>
        <v>5619</v>
      </c>
      <c r="O32" t="s">
        <v>35</v>
      </c>
      <c r="P32" s="2">
        <v>23.75</v>
      </c>
    </row>
    <row r="33" spans="8:16">
      <c r="O33" t="s">
        <v>42</v>
      </c>
      <c r="P33" s="2">
        <v>4.99</v>
      </c>
    </row>
    <row r="34" spans="8:16">
      <c r="H34" s="59" t="s">
        <v>71</v>
      </c>
      <c r="I34" s="59"/>
      <c r="J34" s="59"/>
      <c r="K34" s="59"/>
      <c r="L34" s="59"/>
      <c r="O34" t="s">
        <v>43</v>
      </c>
      <c r="P34" s="2">
        <v>3.9</v>
      </c>
    </row>
    <row r="35" spans="8:16">
      <c r="H35" s="49" t="s">
        <v>67</v>
      </c>
      <c r="I35" s="52">
        <v>0</v>
      </c>
      <c r="K35" s="48" t="s">
        <v>69</v>
      </c>
      <c r="L35" s="53">
        <f>L30+F31</f>
        <v>6025.31</v>
      </c>
      <c r="O35" t="s">
        <v>44</v>
      </c>
      <c r="P35" s="2">
        <v>8.9499999999999993</v>
      </c>
    </row>
    <row r="36" spans="8:16">
      <c r="H36" s="54" t="s">
        <v>68</v>
      </c>
      <c r="I36" s="56">
        <v>700</v>
      </c>
      <c r="K36" s="63" t="s">
        <v>70</v>
      </c>
      <c r="L36" s="64">
        <v>0</v>
      </c>
      <c r="O36" t="s">
        <v>40</v>
      </c>
      <c r="P36" s="2">
        <v>27.49</v>
      </c>
    </row>
    <row r="37" spans="8:16">
      <c r="K37" s="57" t="s">
        <v>73</v>
      </c>
      <c r="L37" s="58">
        <f>SUM(I35+I36+L35+L36)</f>
        <v>6725.31</v>
      </c>
      <c r="O37" t="s">
        <v>42</v>
      </c>
      <c r="P37" s="2">
        <v>7.78</v>
      </c>
    </row>
    <row r="38" spans="8:16">
      <c r="O38" t="s">
        <v>44</v>
      </c>
      <c r="P38" s="2">
        <v>11.97</v>
      </c>
    </row>
    <row r="39" spans="8:16">
      <c r="O39" t="s">
        <v>43</v>
      </c>
      <c r="P39" s="2">
        <v>13.5</v>
      </c>
    </row>
    <row r="40" spans="8:16">
      <c r="O40" t="s">
        <v>39</v>
      </c>
      <c r="P40" s="2">
        <v>13</v>
      </c>
    </row>
    <row r="41" spans="8:16">
      <c r="O41" t="s">
        <v>45</v>
      </c>
      <c r="P41" s="2">
        <v>9</v>
      </c>
    </row>
    <row r="42" spans="8:16">
      <c r="O42" t="s">
        <v>26</v>
      </c>
      <c r="P42" s="2">
        <v>16.649999999999999</v>
      </c>
    </row>
    <row r="43" spans="8:16">
      <c r="O43" t="s">
        <v>24</v>
      </c>
      <c r="P43" s="2">
        <v>1.06</v>
      </c>
    </row>
    <row r="44" spans="8:16">
      <c r="O44" t="s">
        <v>24</v>
      </c>
      <c r="P44" s="2">
        <v>0.43</v>
      </c>
    </row>
    <row r="45" spans="8:16">
      <c r="O45" t="s">
        <v>24</v>
      </c>
      <c r="P45" s="2">
        <v>0.43</v>
      </c>
    </row>
    <row r="46" spans="8:16">
      <c r="O46" t="s">
        <v>24</v>
      </c>
      <c r="P46" s="2">
        <v>0.43</v>
      </c>
    </row>
    <row r="47" spans="8:16">
      <c r="O47" t="s">
        <v>26</v>
      </c>
      <c r="P47" s="2">
        <v>6.76</v>
      </c>
    </row>
    <row r="48" spans="8:16">
      <c r="O48" t="s">
        <v>46</v>
      </c>
      <c r="P48" s="2">
        <v>9.9</v>
      </c>
    </row>
    <row r="49" spans="15:16">
      <c r="O49" t="s">
        <v>26</v>
      </c>
      <c r="P49" s="2">
        <v>6.76</v>
      </c>
    </row>
    <row r="50" spans="15:16">
      <c r="O50" t="s">
        <v>26</v>
      </c>
      <c r="P50" s="2">
        <v>6.76</v>
      </c>
    </row>
    <row r="51" spans="15:16">
      <c r="O51" t="s">
        <v>26</v>
      </c>
      <c r="P51" s="2">
        <v>6.74</v>
      </c>
    </row>
    <row r="52" spans="15:16">
      <c r="O52" t="s">
        <v>24</v>
      </c>
      <c r="P52" s="2">
        <v>0.43</v>
      </c>
    </row>
    <row r="53" spans="15:16">
      <c r="O53" t="s">
        <v>34</v>
      </c>
      <c r="P53" s="2">
        <v>16.16</v>
      </c>
    </row>
    <row r="54" spans="15:16">
      <c r="O54" t="s">
        <v>34</v>
      </c>
      <c r="P54" s="2">
        <v>17.07</v>
      </c>
    </row>
    <row r="55" spans="15:16">
      <c r="O55" t="s">
        <v>47</v>
      </c>
      <c r="P55" s="2">
        <v>9</v>
      </c>
    </row>
    <row r="56" spans="15:16">
      <c r="O56" t="s">
        <v>39</v>
      </c>
      <c r="P56" s="2">
        <v>13</v>
      </c>
    </row>
    <row r="57" spans="15:16">
      <c r="O57" t="s">
        <v>35</v>
      </c>
      <c r="P57" s="2">
        <v>29.16</v>
      </c>
    </row>
    <row r="58" spans="15:16">
      <c r="O58" t="s">
        <v>44</v>
      </c>
      <c r="P58" s="2">
        <v>22.47</v>
      </c>
    </row>
    <row r="59" spans="15:16">
      <c r="O59" t="s">
        <v>34</v>
      </c>
      <c r="P59" s="2">
        <v>5.48</v>
      </c>
    </row>
  </sheetData>
  <mergeCells count="18">
    <mergeCell ref="B29:F29"/>
    <mergeCell ref="H29:M29"/>
    <mergeCell ref="H34:L34"/>
    <mergeCell ref="A1:B2"/>
    <mergeCell ref="B26:C26"/>
    <mergeCell ref="E26:F26"/>
    <mergeCell ref="O4:P4"/>
    <mergeCell ref="H26:I26"/>
    <mergeCell ref="K26:L26"/>
    <mergeCell ref="R4:U4"/>
    <mergeCell ref="R26:S26"/>
    <mergeCell ref="T26:U26"/>
    <mergeCell ref="H5:I5"/>
    <mergeCell ref="K5:L5"/>
    <mergeCell ref="H4:L4"/>
    <mergeCell ref="B4:F4"/>
    <mergeCell ref="B5:C5"/>
    <mergeCell ref="E5:F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workbookViewId="0">
      <selection activeCell="K13" sqref="K13"/>
    </sheetView>
  </sheetViews>
  <sheetFormatPr defaultRowHeight="15"/>
  <cols>
    <col min="2" max="2" width="10.85546875" customWidth="1"/>
    <col min="3" max="3" width="12.5703125" style="2" customWidth="1"/>
    <col min="4" max="4" width="1.7109375" customWidth="1"/>
    <col min="5" max="5" width="11.140625" customWidth="1"/>
    <col min="6" max="6" width="12.140625" style="2" bestFit="1" customWidth="1"/>
    <col min="8" max="8" width="16.7109375" bestFit="1" customWidth="1"/>
    <col min="9" max="9" width="13.85546875" style="2" customWidth="1"/>
    <col min="10" max="10" width="1.140625" customWidth="1"/>
    <col min="11" max="11" width="16.5703125" bestFit="1" customWidth="1"/>
    <col min="12" max="12" width="12.7109375" style="2" customWidth="1"/>
    <col min="13" max="13" width="2.140625" customWidth="1"/>
    <col min="14" max="14" width="13.7109375" customWidth="1"/>
    <col min="15" max="15" width="28.28515625" bestFit="1" customWidth="1"/>
    <col min="16" max="16" width="13" style="2" customWidth="1"/>
    <col min="18" max="18" width="14.42578125" bestFit="1" customWidth="1"/>
    <col min="19" max="19" width="15.42578125" bestFit="1" customWidth="1"/>
    <col min="20" max="20" width="9.5703125" bestFit="1" customWidth="1"/>
    <col min="21" max="21" width="17.5703125" bestFit="1" customWidth="1"/>
  </cols>
  <sheetData>
    <row r="1" spans="1:21">
      <c r="A1" s="66" t="str">
        <f ca="1">MID(C1,C2,100)</f>
        <v>GERAL</v>
      </c>
      <c r="B1" s="66"/>
      <c r="C1" s="4" t="str">
        <f ca="1">CELL("NOME.ARQUIVO")</f>
        <v>C:\Users\guilherme.santos\Desktop\[Controle Financeiro.xlsx]GERAL</v>
      </c>
    </row>
    <row r="2" spans="1:21">
      <c r="A2" s="66"/>
      <c r="B2" s="66"/>
      <c r="C2" s="65">
        <f ca="1">SEARCH("]",C1)+1</f>
        <v>61</v>
      </c>
    </row>
    <row r="3" spans="1:21" ht="15.75" thickBot="1"/>
    <row r="4" spans="1:21" ht="15.75" thickBot="1">
      <c r="B4" s="5" t="s">
        <v>3</v>
      </c>
      <c r="C4" s="6"/>
      <c r="D4" s="6"/>
      <c r="E4" s="6"/>
      <c r="F4" s="7"/>
      <c r="H4" s="13" t="s">
        <v>2</v>
      </c>
      <c r="I4" s="14"/>
      <c r="J4" s="14"/>
      <c r="K4" s="14"/>
      <c r="L4" s="15"/>
      <c r="O4" s="43" t="s">
        <v>16</v>
      </c>
      <c r="P4" s="44"/>
      <c r="R4" s="34" t="s">
        <v>16</v>
      </c>
      <c r="S4" s="35"/>
      <c r="T4" s="35"/>
      <c r="U4" s="36"/>
    </row>
    <row r="5" spans="1:21" ht="15.75" thickBot="1">
      <c r="B5" s="8" t="s">
        <v>4</v>
      </c>
      <c r="C5" s="9"/>
      <c r="D5" s="10"/>
      <c r="E5" s="11" t="s">
        <v>5</v>
      </c>
      <c r="F5" s="12"/>
      <c r="H5" s="16" t="s">
        <v>0</v>
      </c>
      <c r="I5" s="17"/>
      <c r="J5" s="18"/>
      <c r="K5" s="19" t="s">
        <v>1</v>
      </c>
      <c r="L5" s="20"/>
      <c r="O5" s="45" t="s">
        <v>14</v>
      </c>
      <c r="P5" s="60" t="s">
        <v>15</v>
      </c>
      <c r="R5" s="25" t="s">
        <v>52</v>
      </c>
      <c r="S5" s="25" t="s">
        <v>51</v>
      </c>
      <c r="T5" s="32" t="s">
        <v>15</v>
      </c>
      <c r="U5" s="32" t="s">
        <v>56</v>
      </c>
    </row>
    <row r="6" spans="1:21" ht="15.75" thickBot="1">
      <c r="B6" s="1" t="s">
        <v>6</v>
      </c>
      <c r="C6" s="2">
        <v>1622</v>
      </c>
      <c r="E6" s="1"/>
      <c r="H6" t="s">
        <v>7</v>
      </c>
      <c r="I6" s="2">
        <v>122</v>
      </c>
      <c r="K6" s="1" t="s">
        <v>13</v>
      </c>
      <c r="L6" s="2">
        <f>SUM(P7:P603)</f>
        <v>138.25</v>
      </c>
      <c r="O6" s="42" t="s">
        <v>62</v>
      </c>
      <c r="P6" s="61">
        <f>SUM(T6:T12)</f>
        <v>138.24</v>
      </c>
      <c r="R6" s="1" t="s">
        <v>53</v>
      </c>
      <c r="S6" s="1">
        <f>'Nov-21'!S6-1</f>
        <v>7</v>
      </c>
      <c r="T6" s="33">
        <v>6.79</v>
      </c>
      <c r="U6" s="33">
        <f>T6*S6</f>
        <v>47.53</v>
      </c>
    </row>
    <row r="7" spans="1:21">
      <c r="H7" t="s">
        <v>10</v>
      </c>
      <c r="I7" s="2">
        <v>25</v>
      </c>
      <c r="O7" t="s">
        <v>75</v>
      </c>
      <c r="P7" s="2">
        <v>35.74</v>
      </c>
      <c r="R7" s="1" t="s">
        <v>54</v>
      </c>
      <c r="S7" s="1">
        <f>'Nov-21'!S7-1</f>
        <v>7</v>
      </c>
      <c r="T7" s="33">
        <v>35.74</v>
      </c>
      <c r="U7" s="33">
        <f t="shared" ref="U7:U12" si="0">T7*S7</f>
        <v>250.18</v>
      </c>
    </row>
    <row r="8" spans="1:21">
      <c r="H8" t="s">
        <v>12</v>
      </c>
      <c r="I8" s="2">
        <v>70</v>
      </c>
      <c r="O8" t="s">
        <v>76</v>
      </c>
      <c r="P8" s="2">
        <v>16.55</v>
      </c>
      <c r="R8" s="1" t="s">
        <v>55</v>
      </c>
      <c r="S8" s="1">
        <f>'Nov-21'!S8-1</f>
        <v>3</v>
      </c>
      <c r="T8" s="33">
        <v>31.42</v>
      </c>
      <c r="U8" s="33">
        <f t="shared" si="0"/>
        <v>94.26</v>
      </c>
    </row>
    <row r="9" spans="1:21">
      <c r="H9" t="s">
        <v>11</v>
      </c>
      <c r="I9" s="2">
        <v>50</v>
      </c>
      <c r="O9" t="s">
        <v>77</v>
      </c>
      <c r="P9" s="2">
        <v>6.79</v>
      </c>
      <c r="R9" s="1" t="s">
        <v>57</v>
      </c>
      <c r="S9" s="1">
        <f>'Nov-21'!S9-1</f>
        <v>1</v>
      </c>
      <c r="T9" s="33">
        <v>10.6</v>
      </c>
      <c r="U9" s="33">
        <f t="shared" si="0"/>
        <v>10.6</v>
      </c>
    </row>
    <row r="10" spans="1:21">
      <c r="H10" t="s">
        <v>18</v>
      </c>
      <c r="I10" s="2">
        <v>159</v>
      </c>
      <c r="O10" t="s">
        <v>78</v>
      </c>
      <c r="P10" s="2">
        <v>11.4</v>
      </c>
      <c r="R10" s="1" t="s">
        <v>58</v>
      </c>
      <c r="S10" s="1">
        <f>'Nov-21'!S10-1</f>
        <v>9</v>
      </c>
      <c r="T10" s="33">
        <v>25.75</v>
      </c>
      <c r="U10" s="33">
        <f t="shared" si="0"/>
        <v>231.75</v>
      </c>
    </row>
    <row r="11" spans="1:21">
      <c r="H11" t="s">
        <v>63</v>
      </c>
      <c r="I11" s="2">
        <v>35</v>
      </c>
      <c r="O11" t="s">
        <v>79</v>
      </c>
      <c r="P11" s="2">
        <v>25.75</v>
      </c>
      <c r="R11" s="1" t="s">
        <v>59</v>
      </c>
      <c r="S11" s="1">
        <f>'Nov-21'!S11-1</f>
        <v>1</v>
      </c>
      <c r="T11" s="33">
        <v>11.4</v>
      </c>
      <c r="U11" s="33">
        <f t="shared" si="0"/>
        <v>11.4</v>
      </c>
    </row>
    <row r="12" spans="1:21">
      <c r="O12" t="s">
        <v>80</v>
      </c>
      <c r="P12" s="2">
        <v>10.6</v>
      </c>
      <c r="R12" s="1" t="s">
        <v>60</v>
      </c>
      <c r="S12" s="1">
        <f>'Nov-21'!S12-1</f>
        <v>2</v>
      </c>
      <c r="T12" s="33">
        <v>16.54</v>
      </c>
      <c r="U12" s="33">
        <f t="shared" si="0"/>
        <v>33.08</v>
      </c>
    </row>
    <row r="13" spans="1:21">
      <c r="O13" t="s">
        <v>81</v>
      </c>
      <c r="P13" s="2">
        <v>31.42</v>
      </c>
      <c r="R13" s="1"/>
      <c r="S13" s="1">
        <f>'Nov-21'!S13-1</f>
        <v>-1</v>
      </c>
      <c r="T13" s="33"/>
      <c r="U13" s="33"/>
    </row>
    <row r="14" spans="1:21">
      <c r="R14" s="1"/>
      <c r="S14" s="1">
        <f>'Nov-21'!S14-1</f>
        <v>-1</v>
      </c>
      <c r="T14" s="33"/>
      <c r="U14" s="33"/>
    </row>
    <row r="15" spans="1:21">
      <c r="R15" s="1"/>
      <c r="S15" s="1">
        <f>'Nov-21'!S15-1</f>
        <v>-1</v>
      </c>
      <c r="T15" s="33"/>
      <c r="U15" s="33"/>
    </row>
    <row r="16" spans="1:21">
      <c r="R16" s="1"/>
      <c r="S16" s="1">
        <f>'Nov-21'!S16-1</f>
        <v>-1</v>
      </c>
      <c r="T16" s="33"/>
      <c r="U16" s="33"/>
    </row>
    <row r="17" spans="2:21">
      <c r="R17" s="1"/>
      <c r="S17" s="1">
        <f>'Nov-21'!S17-1</f>
        <v>-1</v>
      </c>
      <c r="T17" s="33"/>
      <c r="U17" s="33"/>
    </row>
    <row r="18" spans="2:21">
      <c r="R18" s="1"/>
      <c r="S18" s="1">
        <f>'Nov-21'!S18-1</f>
        <v>-1</v>
      </c>
      <c r="T18" s="33"/>
      <c r="U18" s="33"/>
    </row>
    <row r="19" spans="2:21">
      <c r="R19" s="1"/>
      <c r="S19" s="1">
        <f>'Nov-21'!S19-1</f>
        <v>-1</v>
      </c>
      <c r="T19" s="33"/>
      <c r="U19" s="33"/>
    </row>
    <row r="20" spans="2:21">
      <c r="R20" s="1"/>
      <c r="S20" s="1">
        <f>'Nov-21'!S20-1</f>
        <v>-1</v>
      </c>
      <c r="T20" s="33"/>
      <c r="U20" s="33"/>
    </row>
    <row r="21" spans="2:21">
      <c r="R21" s="1"/>
      <c r="S21" s="1">
        <f>'Nov-21'!S21-1</f>
        <v>-1</v>
      </c>
      <c r="T21" s="33"/>
      <c r="U21" s="33"/>
    </row>
    <row r="22" spans="2:21">
      <c r="R22" s="1"/>
      <c r="S22" s="1">
        <f>'Nov-21'!S22-1</f>
        <v>-1</v>
      </c>
      <c r="T22" s="33"/>
      <c r="U22" s="33"/>
    </row>
    <row r="23" spans="2:21">
      <c r="R23" s="1"/>
      <c r="S23" s="1">
        <f>'Nov-21'!S23-1</f>
        <v>-1</v>
      </c>
      <c r="T23" s="33"/>
      <c r="U23" s="33"/>
    </row>
    <row r="24" spans="2:21">
      <c r="R24" s="1"/>
      <c r="S24" s="1">
        <f>'Nov-21'!S24-1</f>
        <v>-1</v>
      </c>
      <c r="T24" s="33"/>
      <c r="U24" s="33"/>
    </row>
    <row r="25" spans="2:21" ht="15.75" thickBot="1">
      <c r="R25" s="1"/>
      <c r="S25" s="1">
        <f>'Nov-21'!S25-1</f>
        <v>-1</v>
      </c>
      <c r="T25" s="33"/>
      <c r="U25" s="33"/>
    </row>
    <row r="26" spans="2:21" ht="15.75" thickBot="1">
      <c r="B26" s="21" t="s">
        <v>8</v>
      </c>
      <c r="C26" s="22"/>
      <c r="D26" s="27"/>
      <c r="E26" s="23">
        <f>SUM(C27+F27)</f>
        <v>1622</v>
      </c>
      <c r="F26" s="24"/>
      <c r="H26" s="21" t="s">
        <v>17</v>
      </c>
      <c r="I26" s="22"/>
      <c r="J26" s="26"/>
      <c r="K26" s="28">
        <f>SUM(I27+L27)</f>
        <v>599.25</v>
      </c>
      <c r="L26" s="29"/>
      <c r="R26" s="37" t="s">
        <v>61</v>
      </c>
      <c r="S26" s="38"/>
      <c r="T26" s="39">
        <f>SUM(U6:U12)</f>
        <v>678.80000000000007</v>
      </c>
      <c r="U26" s="40"/>
    </row>
    <row r="27" spans="2:21" s="3" customFormat="1">
      <c r="C27" s="4">
        <f>SUM(C6:C25)</f>
        <v>1622</v>
      </c>
      <c r="F27" s="4">
        <f>SUM(F6:F25)</f>
        <v>0</v>
      </c>
      <c r="I27" s="4">
        <f>SUM(I6:I25)</f>
        <v>461</v>
      </c>
      <c r="L27" s="4">
        <f>SUM(L6:L25)</f>
        <v>138.25</v>
      </c>
      <c r="O27"/>
      <c r="P27" s="2"/>
    </row>
    <row r="29" spans="2:21">
      <c r="B29" s="46" t="s">
        <v>64</v>
      </c>
      <c r="C29" s="46"/>
      <c r="D29" s="46"/>
      <c r="E29" s="46"/>
      <c r="F29" s="46"/>
      <c r="H29" s="47" t="s">
        <v>66</v>
      </c>
      <c r="I29" s="47"/>
      <c r="J29" s="47"/>
      <c r="K29" s="47"/>
      <c r="L29" s="47"/>
      <c r="M29" s="47"/>
    </row>
    <row r="30" spans="2:21">
      <c r="B30" t="s">
        <v>3</v>
      </c>
      <c r="C30" s="2">
        <f>E26</f>
        <v>1622</v>
      </c>
      <c r="E30" t="s">
        <v>65</v>
      </c>
      <c r="F30" s="2">
        <f>C30-C31</f>
        <v>1022.75</v>
      </c>
      <c r="H30" s="49" t="s">
        <v>67</v>
      </c>
      <c r="I30" s="52">
        <v>0</v>
      </c>
      <c r="K30" s="48" t="s">
        <v>69</v>
      </c>
      <c r="L30" s="53">
        <f>'Nov-21'!L35</f>
        <v>6025.31</v>
      </c>
    </row>
    <row r="31" spans="2:21">
      <c r="B31" t="s">
        <v>2</v>
      </c>
      <c r="C31" s="2">
        <f>K26</f>
        <v>599.25</v>
      </c>
      <c r="E31" t="s">
        <v>72</v>
      </c>
      <c r="F31" s="2">
        <v>500</v>
      </c>
      <c r="H31" s="54" t="s">
        <v>68</v>
      </c>
      <c r="I31" s="56">
        <v>700</v>
      </c>
      <c r="K31" s="50" t="s">
        <v>70</v>
      </c>
      <c r="L31" s="51">
        <v>0</v>
      </c>
    </row>
    <row r="32" spans="2:21">
      <c r="K32" s="57" t="s">
        <v>73</v>
      </c>
      <c r="L32" s="58">
        <f>SUM(I30+I31+L30+L31)</f>
        <v>6725.31</v>
      </c>
    </row>
    <row r="34" spans="8:12">
      <c r="H34" s="59" t="s">
        <v>71</v>
      </c>
      <c r="I34" s="59"/>
      <c r="J34" s="59"/>
      <c r="K34" s="59"/>
      <c r="L34" s="59"/>
    </row>
    <row r="35" spans="8:12">
      <c r="H35" s="49" t="s">
        <v>67</v>
      </c>
      <c r="I35" s="52">
        <v>0</v>
      </c>
      <c r="K35" s="48" t="s">
        <v>69</v>
      </c>
      <c r="L35" s="53">
        <f>L30+F31</f>
        <v>6525.31</v>
      </c>
    </row>
    <row r="36" spans="8:12">
      <c r="H36" s="62" t="s">
        <v>68</v>
      </c>
      <c r="I36" s="55">
        <v>700</v>
      </c>
      <c r="K36" s="63" t="s">
        <v>70</v>
      </c>
      <c r="L36" s="64">
        <v>0</v>
      </c>
    </row>
    <row r="37" spans="8:12">
      <c r="K37" s="57" t="s">
        <v>73</v>
      </c>
      <c r="L37" s="58">
        <f>SUM(I35+I36+L35+L36)</f>
        <v>7225.31</v>
      </c>
    </row>
  </sheetData>
  <mergeCells count="18">
    <mergeCell ref="B29:F29"/>
    <mergeCell ref="H29:M29"/>
    <mergeCell ref="H34:L34"/>
    <mergeCell ref="B26:C26"/>
    <mergeCell ref="E26:F26"/>
    <mergeCell ref="H26:I26"/>
    <mergeCell ref="K26:L26"/>
    <mergeCell ref="R26:S26"/>
    <mergeCell ref="T26:U26"/>
    <mergeCell ref="A1:B2"/>
    <mergeCell ref="B4:F4"/>
    <mergeCell ref="H4:L4"/>
    <mergeCell ref="O4:P4"/>
    <mergeCell ref="R4:U4"/>
    <mergeCell ref="B5:C5"/>
    <mergeCell ref="E5:F5"/>
    <mergeCell ref="H5:I5"/>
    <mergeCell ref="K5:L5"/>
  </mergeCells>
  <conditionalFormatting sqref="S6:S25">
    <cfRule type="cellIs" dxfId="2" priority="1" operator="between">
      <formula>-3</formula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workbookViewId="0">
      <selection activeCell="H7" sqref="H7:I10"/>
    </sheetView>
  </sheetViews>
  <sheetFormatPr defaultRowHeight="15"/>
  <cols>
    <col min="2" max="2" width="10.85546875" customWidth="1"/>
    <col min="3" max="3" width="12.5703125" style="2" customWidth="1"/>
    <col min="4" max="4" width="1.7109375" customWidth="1"/>
    <col min="5" max="5" width="11.140625" customWidth="1"/>
    <col min="6" max="6" width="12.140625" style="2" bestFit="1" customWidth="1"/>
    <col min="8" max="8" width="16.7109375" bestFit="1" customWidth="1"/>
    <col min="9" max="9" width="13.85546875" style="2" customWidth="1"/>
    <col min="10" max="10" width="1.140625" customWidth="1"/>
    <col min="11" max="11" width="16.5703125" bestFit="1" customWidth="1"/>
    <col min="12" max="12" width="12.7109375" style="2" customWidth="1"/>
    <col min="13" max="13" width="2.140625" customWidth="1"/>
    <col min="14" max="14" width="13.7109375" customWidth="1"/>
    <col min="15" max="15" width="28.28515625" bestFit="1" customWidth="1"/>
    <col min="16" max="16" width="13" style="2" customWidth="1"/>
    <col min="18" max="18" width="14.42578125" bestFit="1" customWidth="1"/>
    <col min="19" max="19" width="15.42578125" bestFit="1" customWidth="1"/>
    <col min="20" max="20" width="9.5703125" bestFit="1" customWidth="1"/>
    <col min="21" max="21" width="17.5703125" bestFit="1" customWidth="1"/>
  </cols>
  <sheetData>
    <row r="1" spans="1:21">
      <c r="A1" s="66" t="str">
        <f ca="1">MID(C1,C2,100)</f>
        <v>GERAL</v>
      </c>
      <c r="B1" s="66"/>
      <c r="C1" s="4" t="str">
        <f ca="1">CELL("NOME.ARQUIVO")</f>
        <v>C:\Users\guilherme.santos\Desktop\[Controle Financeiro.xlsx]GERAL</v>
      </c>
    </row>
    <row r="2" spans="1:21">
      <c r="A2" s="66"/>
      <c r="B2" s="66"/>
      <c r="C2" s="65">
        <f ca="1">SEARCH("]",C1)+1</f>
        <v>61</v>
      </c>
    </row>
    <row r="3" spans="1:21" ht="15.75" thickBot="1"/>
    <row r="4" spans="1:21" ht="15.75" thickBot="1">
      <c r="B4" s="5" t="s">
        <v>3</v>
      </c>
      <c r="C4" s="6"/>
      <c r="D4" s="6"/>
      <c r="E4" s="6"/>
      <c r="F4" s="7"/>
      <c r="H4" s="13" t="s">
        <v>2</v>
      </c>
      <c r="I4" s="14"/>
      <c r="J4" s="14"/>
      <c r="K4" s="14"/>
      <c r="L4" s="15"/>
      <c r="O4" s="43" t="s">
        <v>16</v>
      </c>
      <c r="P4" s="44"/>
      <c r="R4" s="34" t="s">
        <v>16</v>
      </c>
      <c r="S4" s="35"/>
      <c r="T4" s="35"/>
      <c r="U4" s="36"/>
    </row>
    <row r="5" spans="1:21" ht="15.75" thickBot="1">
      <c r="B5" s="8" t="s">
        <v>4</v>
      </c>
      <c r="C5" s="9"/>
      <c r="D5" s="10"/>
      <c r="E5" s="11" t="s">
        <v>5</v>
      </c>
      <c r="F5" s="12"/>
      <c r="H5" s="16" t="s">
        <v>0</v>
      </c>
      <c r="I5" s="17"/>
      <c r="J5" s="18"/>
      <c r="K5" s="19" t="s">
        <v>1</v>
      </c>
      <c r="L5" s="20"/>
      <c r="O5" s="45" t="s">
        <v>14</v>
      </c>
      <c r="P5" s="60" t="s">
        <v>15</v>
      </c>
      <c r="R5" s="25" t="s">
        <v>52</v>
      </c>
      <c r="S5" s="25" t="s">
        <v>51</v>
      </c>
      <c r="T5" s="32" t="s">
        <v>15</v>
      </c>
      <c r="U5" s="32" t="s">
        <v>56</v>
      </c>
    </row>
    <row r="6" spans="1:21" ht="15.75" thickBot="1">
      <c r="B6" s="1" t="s">
        <v>6</v>
      </c>
      <c r="C6" s="2">
        <v>1622</v>
      </c>
      <c r="E6" s="1"/>
      <c r="H6" t="s">
        <v>7</v>
      </c>
      <c r="I6" s="2">
        <v>122</v>
      </c>
      <c r="K6" s="1" t="s">
        <v>13</v>
      </c>
      <c r="L6" s="2">
        <f>SUM(P7:P603)</f>
        <v>127.65</v>
      </c>
      <c r="O6" s="42" t="s">
        <v>62</v>
      </c>
      <c r="P6" s="61">
        <f>SUM(T6:T24)</f>
        <v>127.64000000000001</v>
      </c>
      <c r="R6" s="1" t="s">
        <v>53</v>
      </c>
      <c r="S6" s="1">
        <f>VLOOKUP(R6,'Dez-21'!R6:S12,2,0)-1</f>
        <v>6</v>
      </c>
      <c r="T6" s="33">
        <v>6.79</v>
      </c>
      <c r="U6" s="33">
        <f>T6*S6</f>
        <v>40.74</v>
      </c>
    </row>
    <row r="7" spans="1:21">
      <c r="H7" t="s">
        <v>10</v>
      </c>
      <c r="I7" s="2">
        <v>25</v>
      </c>
      <c r="O7" t="s">
        <v>82</v>
      </c>
      <c r="P7" s="2">
        <v>35.74</v>
      </c>
      <c r="R7" s="1" t="s">
        <v>54</v>
      </c>
      <c r="S7" s="1">
        <f>VLOOKUP(R7,'Dez-21'!R7:S13,2,0)-1</f>
        <v>6</v>
      </c>
      <c r="T7" s="33">
        <v>35.74</v>
      </c>
      <c r="U7" s="33">
        <f t="shared" ref="U7:U11" si="0">T7*S7</f>
        <v>214.44</v>
      </c>
    </row>
    <row r="8" spans="1:21">
      <c r="H8" t="s">
        <v>12</v>
      </c>
      <c r="I8" s="2">
        <v>70</v>
      </c>
      <c r="O8" t="s">
        <v>83</v>
      </c>
      <c r="P8" s="2">
        <v>16.55</v>
      </c>
      <c r="R8" s="1" t="s">
        <v>55</v>
      </c>
      <c r="S8" s="1">
        <f>VLOOKUP(R8,'Dez-21'!R8:S14,2,0)-1</f>
        <v>2</v>
      </c>
      <c r="T8" s="33">
        <v>31.42</v>
      </c>
      <c r="U8" s="33">
        <f t="shared" si="0"/>
        <v>62.84</v>
      </c>
    </row>
    <row r="9" spans="1:21">
      <c r="H9" t="s">
        <v>11</v>
      </c>
      <c r="I9" s="2">
        <v>50</v>
      </c>
      <c r="O9" t="s">
        <v>84</v>
      </c>
      <c r="P9" s="2">
        <v>6.79</v>
      </c>
      <c r="R9" s="1" t="s">
        <v>58</v>
      </c>
      <c r="S9" s="1">
        <f>VLOOKUP(R9,'Dez-21'!R9:S15,2,0)-1</f>
        <v>8</v>
      </c>
      <c r="T9" s="33">
        <v>25.75</v>
      </c>
      <c r="U9" s="33">
        <f t="shared" si="0"/>
        <v>206</v>
      </c>
    </row>
    <row r="10" spans="1:21">
      <c r="H10" t="s">
        <v>18</v>
      </c>
      <c r="I10" s="2">
        <v>159</v>
      </c>
      <c r="O10" t="s">
        <v>85</v>
      </c>
      <c r="P10" s="2">
        <v>11.4</v>
      </c>
      <c r="R10" s="1" t="s">
        <v>59</v>
      </c>
      <c r="S10" s="1">
        <f>VLOOKUP(R10,'Dez-21'!R10:S16,2,0)-1</f>
        <v>0</v>
      </c>
      <c r="T10" s="33">
        <v>11.4</v>
      </c>
      <c r="U10" s="33">
        <f t="shared" si="0"/>
        <v>0</v>
      </c>
    </row>
    <row r="11" spans="1:21">
      <c r="O11" t="s">
        <v>86</v>
      </c>
      <c r="P11" s="2">
        <v>25.75</v>
      </c>
      <c r="R11" s="1" t="s">
        <v>60</v>
      </c>
      <c r="S11" s="1">
        <f>VLOOKUP(R11,'Dez-21'!R11:S17,2,0)-1</f>
        <v>1</v>
      </c>
      <c r="T11" s="33">
        <v>16.54</v>
      </c>
      <c r="U11" s="33">
        <f t="shared" si="0"/>
        <v>16.54</v>
      </c>
    </row>
    <row r="12" spans="1:21">
      <c r="O12" t="s">
        <v>87</v>
      </c>
      <c r="P12" s="2">
        <v>31.42</v>
      </c>
      <c r="R12" s="1"/>
      <c r="S12" s="1">
        <f>'Nov-21'!S15-1</f>
        <v>-1</v>
      </c>
      <c r="T12" s="33"/>
      <c r="U12" s="33"/>
    </row>
    <row r="13" spans="1:21">
      <c r="R13" s="1"/>
      <c r="S13" s="1">
        <f>'Nov-21'!S16-1</f>
        <v>-1</v>
      </c>
      <c r="T13" s="33"/>
      <c r="U13" s="33"/>
    </row>
    <row r="14" spans="1:21">
      <c r="R14" s="1"/>
      <c r="S14" s="1">
        <f>'Nov-21'!S17-1</f>
        <v>-1</v>
      </c>
      <c r="T14" s="33"/>
      <c r="U14" s="33"/>
    </row>
    <row r="15" spans="1:21">
      <c r="R15" s="1"/>
      <c r="S15" s="1">
        <f>'Nov-21'!S18-1</f>
        <v>-1</v>
      </c>
      <c r="T15" s="33"/>
      <c r="U15" s="33"/>
    </row>
    <row r="16" spans="1:21">
      <c r="R16" s="1"/>
      <c r="S16" s="1">
        <f>'Nov-21'!S19-1</f>
        <v>-1</v>
      </c>
      <c r="T16" s="33"/>
      <c r="U16" s="33"/>
    </row>
    <row r="17" spans="2:21">
      <c r="R17" s="1"/>
      <c r="S17" s="1">
        <f>'Nov-21'!S20-1</f>
        <v>-1</v>
      </c>
      <c r="T17" s="33"/>
      <c r="U17" s="33"/>
    </row>
    <row r="18" spans="2:21">
      <c r="R18" s="1"/>
      <c r="S18" s="1">
        <f>'Nov-21'!S21-1</f>
        <v>-1</v>
      </c>
      <c r="T18" s="33"/>
      <c r="U18" s="33"/>
    </row>
    <row r="19" spans="2:21">
      <c r="R19" s="1"/>
      <c r="S19" s="1">
        <f>'Nov-21'!S22-1</f>
        <v>-1</v>
      </c>
      <c r="T19" s="33"/>
      <c r="U19" s="33"/>
    </row>
    <row r="20" spans="2:21">
      <c r="R20" s="1"/>
      <c r="S20" s="1">
        <f>'Nov-21'!S23-1</f>
        <v>-1</v>
      </c>
      <c r="T20" s="33"/>
      <c r="U20" s="33"/>
    </row>
    <row r="21" spans="2:21">
      <c r="R21" s="1"/>
      <c r="S21" s="1">
        <f>'Nov-21'!S24-1</f>
        <v>-1</v>
      </c>
      <c r="T21" s="33"/>
      <c r="U21" s="33"/>
    </row>
    <row r="22" spans="2:21">
      <c r="R22" s="1"/>
      <c r="S22" s="1">
        <f>'Nov-21'!S25-1</f>
        <v>-1</v>
      </c>
      <c r="T22" s="33"/>
      <c r="U22" s="33"/>
    </row>
    <row r="24" spans="2:21" ht="15.75" thickBot="1">
      <c r="R24" s="3"/>
      <c r="S24" s="3"/>
      <c r="T24" s="3"/>
      <c r="U24" s="3"/>
    </row>
    <row r="25" spans="2:21" ht="15.75" thickBot="1">
      <c r="R25" s="37" t="s">
        <v>61</v>
      </c>
      <c r="S25" s="38"/>
      <c r="T25" s="39">
        <f>SUM(U6:U9)</f>
        <v>524.02</v>
      </c>
      <c r="U25" s="40"/>
    </row>
    <row r="26" spans="2:21" ht="15.75" thickBot="1">
      <c r="B26" s="21" t="s">
        <v>8</v>
      </c>
      <c r="C26" s="22"/>
      <c r="D26" s="27"/>
      <c r="E26" s="23">
        <f>SUM(C27+F27)</f>
        <v>1622</v>
      </c>
      <c r="F26" s="24"/>
      <c r="H26" s="21" t="s">
        <v>17</v>
      </c>
      <c r="I26" s="22"/>
      <c r="J26" s="26"/>
      <c r="K26" s="28">
        <f>SUM(I27+L27)</f>
        <v>553.65</v>
      </c>
      <c r="L26" s="29"/>
    </row>
    <row r="27" spans="2:21" s="3" customFormat="1">
      <c r="C27" s="4">
        <f>SUM(C6:C25)</f>
        <v>1622</v>
      </c>
      <c r="F27" s="4">
        <f>SUM(F6:F25)</f>
        <v>0</v>
      </c>
      <c r="I27" s="4">
        <f>SUM(I6:I25)</f>
        <v>426</v>
      </c>
      <c r="L27" s="4">
        <f>SUM(L6:L25)</f>
        <v>127.65</v>
      </c>
      <c r="O27"/>
      <c r="P27" s="2"/>
      <c r="R27"/>
      <c r="S27"/>
      <c r="T27"/>
      <c r="U27"/>
    </row>
    <row r="29" spans="2:21">
      <c r="B29" s="46" t="s">
        <v>64</v>
      </c>
      <c r="C29" s="46"/>
      <c r="D29" s="46"/>
      <c r="E29" s="46"/>
      <c r="F29" s="46"/>
      <c r="H29" s="47" t="s">
        <v>66</v>
      </c>
      <c r="I29" s="47"/>
      <c r="J29" s="47"/>
      <c r="K29" s="47"/>
      <c r="L29" s="47"/>
      <c r="M29" s="47"/>
    </row>
    <row r="30" spans="2:21">
      <c r="B30" t="s">
        <v>3</v>
      </c>
      <c r="C30" s="2">
        <f>E26</f>
        <v>1622</v>
      </c>
      <c r="E30" t="s">
        <v>65</v>
      </c>
      <c r="F30" s="2">
        <f>C30-C31</f>
        <v>1068.3499999999999</v>
      </c>
      <c r="H30" s="49" t="s">
        <v>67</v>
      </c>
      <c r="I30" s="52">
        <v>0</v>
      </c>
      <c r="K30" s="48" t="s">
        <v>69</v>
      </c>
      <c r="L30" s="53">
        <f>'Nov-21'!L35</f>
        <v>6025.31</v>
      </c>
    </row>
    <row r="31" spans="2:21">
      <c r="B31" t="s">
        <v>2</v>
      </c>
      <c r="C31" s="2">
        <f>K26</f>
        <v>553.65</v>
      </c>
      <c r="E31" t="s">
        <v>72</v>
      </c>
      <c r="F31" s="2">
        <v>500</v>
      </c>
      <c r="H31" s="54" t="s">
        <v>68</v>
      </c>
      <c r="I31" s="56">
        <v>700</v>
      </c>
      <c r="K31" s="50" t="s">
        <v>70</v>
      </c>
      <c r="L31" s="51">
        <v>0</v>
      </c>
    </row>
    <row r="32" spans="2:21">
      <c r="K32" s="57" t="s">
        <v>73</v>
      </c>
      <c r="L32" s="58">
        <f>SUM(I30+I31+L30+L31)</f>
        <v>6725.31</v>
      </c>
    </row>
    <row r="34" spans="8:12">
      <c r="H34" s="59" t="s">
        <v>71</v>
      </c>
      <c r="I34" s="59"/>
      <c r="J34" s="59"/>
      <c r="K34" s="59"/>
      <c r="L34" s="59"/>
    </row>
    <row r="35" spans="8:12">
      <c r="H35" s="49" t="s">
        <v>67</v>
      </c>
      <c r="I35" s="52">
        <v>0</v>
      </c>
      <c r="K35" s="48" t="s">
        <v>69</v>
      </c>
      <c r="L35" s="53">
        <f>L30+F31</f>
        <v>6525.31</v>
      </c>
    </row>
    <row r="36" spans="8:12">
      <c r="H36" s="62" t="s">
        <v>68</v>
      </c>
      <c r="I36" s="55">
        <v>700</v>
      </c>
      <c r="K36" s="63" t="s">
        <v>70</v>
      </c>
      <c r="L36" s="64">
        <v>0</v>
      </c>
    </row>
    <row r="37" spans="8:12">
      <c r="K37" s="57" t="s">
        <v>73</v>
      </c>
      <c r="L37" s="58">
        <f>SUM(I35+I36+L35+L36)</f>
        <v>7225.31</v>
      </c>
    </row>
  </sheetData>
  <mergeCells count="18">
    <mergeCell ref="B29:F29"/>
    <mergeCell ref="H29:M29"/>
    <mergeCell ref="H34:L34"/>
    <mergeCell ref="B26:C26"/>
    <mergeCell ref="E26:F26"/>
    <mergeCell ref="H26:I26"/>
    <mergeCell ref="K26:L26"/>
    <mergeCell ref="R25:S25"/>
    <mergeCell ref="T25:U25"/>
    <mergeCell ref="A1:B2"/>
    <mergeCell ref="B4:F4"/>
    <mergeCell ref="H4:L4"/>
    <mergeCell ref="O4:P4"/>
    <mergeCell ref="R4:U4"/>
    <mergeCell ref="B5:C5"/>
    <mergeCell ref="E5:F5"/>
    <mergeCell ref="H5:I5"/>
    <mergeCell ref="K5:L5"/>
  </mergeCells>
  <conditionalFormatting sqref="S6:S22">
    <cfRule type="cellIs" dxfId="1" priority="2" operator="between">
      <formula>-3</formula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workbookViewId="0">
      <selection activeCell="F31" sqref="F31"/>
    </sheetView>
  </sheetViews>
  <sheetFormatPr defaultRowHeight="15"/>
  <cols>
    <col min="2" max="2" width="10.85546875" customWidth="1"/>
    <col min="3" max="3" width="12.5703125" style="2" customWidth="1"/>
    <col min="4" max="4" width="1.7109375" customWidth="1"/>
    <col min="5" max="5" width="11.140625" customWidth="1"/>
    <col min="6" max="6" width="12.140625" style="2" bestFit="1" customWidth="1"/>
    <col min="8" max="8" width="16.7109375" bestFit="1" customWidth="1"/>
    <col min="9" max="9" width="13.85546875" style="2" customWidth="1"/>
    <col min="10" max="10" width="1.140625" customWidth="1"/>
    <col min="11" max="11" width="16.5703125" bestFit="1" customWidth="1"/>
    <col min="12" max="12" width="12.7109375" style="2" customWidth="1"/>
    <col min="13" max="13" width="2.140625" customWidth="1"/>
    <col min="14" max="14" width="13.7109375" customWidth="1"/>
    <col min="15" max="15" width="28.28515625" bestFit="1" customWidth="1"/>
    <col min="16" max="16" width="13" style="2" customWidth="1"/>
    <col min="18" max="18" width="14.42578125" bestFit="1" customWidth="1"/>
    <col min="19" max="19" width="15.42578125" bestFit="1" customWidth="1"/>
    <col min="20" max="20" width="9.5703125" bestFit="1" customWidth="1"/>
    <col min="21" max="21" width="17.5703125" bestFit="1" customWidth="1"/>
  </cols>
  <sheetData>
    <row r="1" spans="1:21">
      <c r="A1" s="66" t="str">
        <f ca="1">MID(C1,C2,100)</f>
        <v>GERAL</v>
      </c>
      <c r="B1" s="66"/>
      <c r="C1" s="4" t="str">
        <f ca="1">CELL("NOME.ARQUIVO")</f>
        <v>C:\Users\guilherme.santos\Desktop\[Controle Financeiro.xlsx]GERAL</v>
      </c>
    </row>
    <row r="2" spans="1:21">
      <c r="A2" s="66"/>
      <c r="B2" s="66"/>
      <c r="C2" s="65">
        <f ca="1">SEARCH("]",C1)+1</f>
        <v>61</v>
      </c>
    </row>
    <row r="3" spans="1:21" ht="15.75" thickBot="1"/>
    <row r="4" spans="1:21" ht="15.75" thickBot="1">
      <c r="B4" s="5" t="s">
        <v>3</v>
      </c>
      <c r="C4" s="6"/>
      <c r="D4" s="6"/>
      <c r="E4" s="6"/>
      <c r="F4" s="7"/>
      <c r="H4" s="13" t="s">
        <v>2</v>
      </c>
      <c r="I4" s="14"/>
      <c r="J4" s="14"/>
      <c r="K4" s="14"/>
      <c r="L4" s="15"/>
      <c r="O4" s="43" t="s">
        <v>16</v>
      </c>
      <c r="P4" s="44"/>
      <c r="R4" s="34" t="s">
        <v>16</v>
      </c>
      <c r="S4" s="35"/>
      <c r="T4" s="35"/>
      <c r="U4" s="36"/>
    </row>
    <row r="5" spans="1:21" ht="15.75" thickBot="1">
      <c r="B5" s="8" t="s">
        <v>4</v>
      </c>
      <c r="C5" s="9"/>
      <c r="D5" s="10"/>
      <c r="E5" s="11" t="s">
        <v>5</v>
      </c>
      <c r="F5" s="12"/>
      <c r="H5" s="16" t="s">
        <v>0</v>
      </c>
      <c r="I5" s="17"/>
      <c r="J5" s="18"/>
      <c r="K5" s="19" t="s">
        <v>1</v>
      </c>
      <c r="L5" s="20"/>
      <c r="O5" s="45" t="s">
        <v>14</v>
      </c>
      <c r="P5" s="60" t="s">
        <v>15</v>
      </c>
      <c r="R5" s="25" t="s">
        <v>52</v>
      </c>
      <c r="S5" s="25" t="s">
        <v>51</v>
      </c>
      <c r="T5" s="32" t="s">
        <v>15</v>
      </c>
      <c r="U5" s="32" t="s">
        <v>56</v>
      </c>
    </row>
    <row r="6" spans="1:21" ht="15.75" thickBot="1">
      <c r="B6" s="1" t="s">
        <v>6</v>
      </c>
      <c r="C6" s="2">
        <v>1622</v>
      </c>
      <c r="E6" s="1"/>
      <c r="H6" t="s">
        <v>7</v>
      </c>
      <c r="I6" s="2">
        <v>122</v>
      </c>
      <c r="K6" s="1" t="s">
        <v>13</v>
      </c>
      <c r="L6" s="2">
        <f>SUM(P7:P602)</f>
        <v>116.25000000000001</v>
      </c>
      <c r="O6" s="42" t="s">
        <v>62</v>
      </c>
      <c r="P6" s="61">
        <f>SUM(T6:T24)</f>
        <v>99.7</v>
      </c>
      <c r="R6" s="1" t="s">
        <v>53</v>
      </c>
      <c r="S6" s="1">
        <f>VLOOKUP(R6,'Jan-22'!R6:S12,2,0)-1</f>
        <v>5</v>
      </c>
      <c r="T6" s="33">
        <v>6.79</v>
      </c>
      <c r="U6" s="33">
        <f>T6*S6</f>
        <v>33.950000000000003</v>
      </c>
    </row>
    <row r="7" spans="1:21">
      <c r="H7" t="s">
        <v>9</v>
      </c>
      <c r="I7" s="2">
        <v>25</v>
      </c>
      <c r="O7" t="s">
        <v>82</v>
      </c>
      <c r="P7" s="2">
        <v>35.74</v>
      </c>
      <c r="R7" s="1" t="s">
        <v>54</v>
      </c>
      <c r="S7" s="1">
        <f>VLOOKUP(R7,'Jan-22'!R7:S13,2,0)-1</f>
        <v>5</v>
      </c>
      <c r="T7" s="33">
        <v>35.74</v>
      </c>
      <c r="U7" s="33">
        <f t="shared" ref="U7:U9" si="0">T7*S7</f>
        <v>178.70000000000002</v>
      </c>
    </row>
    <row r="8" spans="1:21">
      <c r="H8" t="s">
        <v>10</v>
      </c>
      <c r="I8" s="2">
        <v>25</v>
      </c>
      <c r="O8" t="s">
        <v>83</v>
      </c>
      <c r="P8" s="2">
        <v>16.55</v>
      </c>
      <c r="R8" s="1" t="s">
        <v>55</v>
      </c>
      <c r="S8" s="1">
        <f>VLOOKUP(R8,'Jan-22'!R8:S14,2,0)-1</f>
        <v>1</v>
      </c>
      <c r="T8" s="33">
        <v>31.42</v>
      </c>
      <c r="U8" s="33">
        <f t="shared" si="0"/>
        <v>31.42</v>
      </c>
    </row>
    <row r="9" spans="1:21">
      <c r="H9" t="s">
        <v>12</v>
      </c>
      <c r="I9" s="2">
        <v>70</v>
      </c>
      <c r="O9" t="s">
        <v>84</v>
      </c>
      <c r="P9" s="2">
        <v>6.79</v>
      </c>
      <c r="R9" s="1" t="s">
        <v>58</v>
      </c>
      <c r="S9" s="1">
        <f>VLOOKUP(R9,'Jan-22'!R9:S15,2,0)-1</f>
        <v>7</v>
      </c>
      <c r="T9" s="33">
        <v>25.75</v>
      </c>
      <c r="U9" s="33">
        <f t="shared" si="0"/>
        <v>180.25</v>
      </c>
    </row>
    <row r="10" spans="1:21">
      <c r="H10" t="s">
        <v>11</v>
      </c>
      <c r="I10" s="2">
        <v>50</v>
      </c>
      <c r="O10" t="s">
        <v>86</v>
      </c>
      <c r="P10" s="2">
        <v>25.75</v>
      </c>
      <c r="R10" s="1"/>
      <c r="S10" s="1"/>
      <c r="T10" s="33"/>
      <c r="U10" s="33"/>
    </row>
    <row r="11" spans="1:21">
      <c r="H11" t="s">
        <v>18</v>
      </c>
      <c r="I11" s="2">
        <v>159</v>
      </c>
      <c r="O11" t="s">
        <v>87</v>
      </c>
      <c r="P11" s="2">
        <v>31.42</v>
      </c>
      <c r="R11" s="1"/>
      <c r="S11" s="1"/>
      <c r="T11" s="33"/>
      <c r="U11" s="33"/>
    </row>
    <row r="12" spans="1:21">
      <c r="R12" s="1"/>
      <c r="S12" s="1">
        <f>'Nov-21'!S15-1</f>
        <v>-1</v>
      </c>
      <c r="T12" s="33"/>
      <c r="U12" s="33"/>
    </row>
    <row r="13" spans="1:21">
      <c r="R13" s="1"/>
      <c r="S13" s="1">
        <f>'Nov-21'!S16-1</f>
        <v>-1</v>
      </c>
      <c r="T13" s="33"/>
      <c r="U13" s="33"/>
    </row>
    <row r="14" spans="1:21">
      <c r="R14" s="1"/>
      <c r="S14" s="1">
        <f>'Nov-21'!S17-1</f>
        <v>-1</v>
      </c>
      <c r="T14" s="33"/>
      <c r="U14" s="33"/>
    </row>
    <row r="15" spans="1:21">
      <c r="R15" s="1"/>
      <c r="S15" s="1">
        <f>'Nov-21'!S18-1</f>
        <v>-1</v>
      </c>
      <c r="T15" s="33"/>
      <c r="U15" s="33"/>
    </row>
    <row r="16" spans="1:21">
      <c r="R16" s="1"/>
      <c r="S16" s="1">
        <f>'Nov-21'!S19-1</f>
        <v>-1</v>
      </c>
      <c r="T16" s="33"/>
      <c r="U16" s="33"/>
    </row>
    <row r="17" spans="2:21">
      <c r="R17" s="1"/>
      <c r="S17" s="1">
        <f>'Nov-21'!S20-1</f>
        <v>-1</v>
      </c>
      <c r="T17" s="33"/>
      <c r="U17" s="33"/>
    </row>
    <row r="18" spans="2:21">
      <c r="R18" s="1"/>
      <c r="S18" s="1">
        <f>'Nov-21'!S21-1</f>
        <v>-1</v>
      </c>
      <c r="T18" s="33"/>
      <c r="U18" s="33"/>
    </row>
    <row r="19" spans="2:21">
      <c r="R19" s="1"/>
      <c r="S19" s="1">
        <f>'Nov-21'!S22-1</f>
        <v>-1</v>
      </c>
      <c r="T19" s="33"/>
      <c r="U19" s="33"/>
    </row>
    <row r="20" spans="2:21">
      <c r="R20" s="1"/>
      <c r="S20" s="1">
        <f>'Nov-21'!S23-1</f>
        <v>-1</v>
      </c>
      <c r="T20" s="33"/>
      <c r="U20" s="33"/>
    </row>
    <row r="21" spans="2:21">
      <c r="R21" s="1"/>
      <c r="S21" s="1">
        <f>'Nov-21'!S24-1</f>
        <v>-1</v>
      </c>
      <c r="T21" s="33"/>
      <c r="U21" s="33"/>
    </row>
    <row r="22" spans="2:21">
      <c r="R22" s="1"/>
      <c r="S22" s="1">
        <f>'Nov-21'!S25-1</f>
        <v>-1</v>
      </c>
      <c r="T22" s="33"/>
      <c r="U22" s="33"/>
    </row>
    <row r="24" spans="2:21" ht="15.75" thickBot="1">
      <c r="R24" s="3"/>
      <c r="S24" s="3"/>
      <c r="T24" s="3"/>
      <c r="U24" s="3"/>
    </row>
    <row r="25" spans="2:21" ht="15.75" thickBot="1">
      <c r="R25" s="37" t="s">
        <v>61</v>
      </c>
      <c r="S25" s="38"/>
      <c r="T25" s="39">
        <f>SUM(U6:U9)</f>
        <v>424.32000000000005</v>
      </c>
      <c r="U25" s="40"/>
    </row>
    <row r="26" spans="2:21" ht="15.75" thickBot="1">
      <c r="B26" s="21" t="s">
        <v>8</v>
      </c>
      <c r="C26" s="22"/>
      <c r="D26" s="27"/>
      <c r="E26" s="23">
        <f>SUM(C27+F27)</f>
        <v>1622</v>
      </c>
      <c r="F26" s="24"/>
      <c r="H26" s="21" t="s">
        <v>17</v>
      </c>
      <c r="I26" s="22"/>
      <c r="J26" s="26"/>
      <c r="K26" s="28">
        <f>SUM(I27+L27)</f>
        <v>567.25</v>
      </c>
      <c r="L26" s="29"/>
    </row>
    <row r="27" spans="2:21" s="3" customFormat="1">
      <c r="C27" s="4">
        <f>SUM(C6:C25)</f>
        <v>1622</v>
      </c>
      <c r="F27" s="4">
        <f>SUM(F6:F25)</f>
        <v>0</v>
      </c>
      <c r="I27" s="4">
        <f>SUM(I6:I25)</f>
        <v>451</v>
      </c>
      <c r="L27" s="4">
        <f>SUM(L6:L25)</f>
        <v>116.25000000000001</v>
      </c>
      <c r="O27"/>
      <c r="P27" s="2"/>
      <c r="R27"/>
      <c r="S27"/>
      <c r="T27"/>
      <c r="U27"/>
    </row>
    <row r="29" spans="2:21">
      <c r="B29" s="46" t="s">
        <v>64</v>
      </c>
      <c r="C29" s="46"/>
      <c r="D29" s="46"/>
      <c r="E29" s="46"/>
      <c r="F29" s="46"/>
      <c r="H29" s="47" t="s">
        <v>66</v>
      </c>
      <c r="I29" s="47"/>
      <c r="J29" s="47"/>
      <c r="K29" s="47"/>
      <c r="L29" s="47"/>
      <c r="M29" s="47"/>
    </row>
    <row r="30" spans="2:21">
      <c r="B30" t="s">
        <v>3</v>
      </c>
      <c r="C30" s="2">
        <f>E26</f>
        <v>1622</v>
      </c>
      <c r="E30" t="s">
        <v>65</v>
      </c>
      <c r="F30" s="2">
        <f>C30-C31</f>
        <v>1054.75</v>
      </c>
      <c r="H30" s="49" t="s">
        <v>67</v>
      </c>
      <c r="I30" s="52">
        <v>0</v>
      </c>
      <c r="K30" s="48" t="s">
        <v>69</v>
      </c>
      <c r="L30" s="53">
        <f>'Nov-21'!L35</f>
        <v>6025.31</v>
      </c>
    </row>
    <row r="31" spans="2:21">
      <c r="B31" t="s">
        <v>2</v>
      </c>
      <c r="C31" s="2">
        <f>K26</f>
        <v>567.25</v>
      </c>
      <c r="E31" t="s">
        <v>72</v>
      </c>
      <c r="F31" s="2">
        <v>500</v>
      </c>
      <c r="H31" s="54" t="s">
        <v>68</v>
      </c>
      <c r="I31" s="56">
        <v>700</v>
      </c>
      <c r="K31" s="50" t="s">
        <v>70</v>
      </c>
      <c r="L31" s="51">
        <v>0</v>
      </c>
    </row>
    <row r="32" spans="2:21">
      <c r="K32" s="57" t="s">
        <v>73</v>
      </c>
      <c r="L32" s="58">
        <f>SUM(I30+I31+L30+L31)</f>
        <v>6725.31</v>
      </c>
    </row>
    <row r="34" spans="8:12">
      <c r="H34" s="59" t="s">
        <v>71</v>
      </c>
      <c r="I34" s="59"/>
      <c r="J34" s="59"/>
      <c r="K34" s="59"/>
      <c r="L34" s="59"/>
    </row>
    <row r="35" spans="8:12">
      <c r="H35" s="49" t="s">
        <v>67</v>
      </c>
      <c r="I35" s="52">
        <v>0</v>
      </c>
      <c r="K35" s="48" t="s">
        <v>69</v>
      </c>
      <c r="L35" s="53">
        <f>L30+F31</f>
        <v>6525.31</v>
      </c>
    </row>
    <row r="36" spans="8:12">
      <c r="H36" s="62" t="s">
        <v>68</v>
      </c>
      <c r="I36" s="55">
        <v>700</v>
      </c>
      <c r="K36" s="63" t="s">
        <v>70</v>
      </c>
      <c r="L36" s="64">
        <v>0</v>
      </c>
    </row>
    <row r="37" spans="8:12">
      <c r="K37" s="57" t="s">
        <v>73</v>
      </c>
      <c r="L37" s="58">
        <f>SUM(I35+I36+L35+L36)</f>
        <v>7225.31</v>
      </c>
    </row>
  </sheetData>
  <mergeCells count="18">
    <mergeCell ref="B29:F29"/>
    <mergeCell ref="H29:M29"/>
    <mergeCell ref="H34:L34"/>
    <mergeCell ref="R25:S25"/>
    <mergeCell ref="T25:U25"/>
    <mergeCell ref="B26:C26"/>
    <mergeCell ref="E26:F26"/>
    <mergeCell ref="H26:I26"/>
    <mergeCell ref="K26:L26"/>
    <mergeCell ref="A1:B2"/>
    <mergeCell ref="B4:F4"/>
    <mergeCell ref="H4:L4"/>
    <mergeCell ref="O4:P4"/>
    <mergeCell ref="R4:U4"/>
    <mergeCell ref="B5:C5"/>
    <mergeCell ref="E5:F5"/>
    <mergeCell ref="H5:I5"/>
    <mergeCell ref="K5:L5"/>
  </mergeCells>
  <conditionalFormatting sqref="S6:S22">
    <cfRule type="cellIs" dxfId="0" priority="1" operator="between">
      <formula>-3</formula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defaultRowHeight="15"/>
  <sheetData>
    <row r="2" spans="2:3" ht="36" customHeight="1">
      <c r="B2" s="30" t="s">
        <v>82</v>
      </c>
      <c r="C2" s="31">
        <v>35.74</v>
      </c>
    </row>
    <row r="3" spans="2:3" ht="60">
      <c r="B3" s="30" t="s">
        <v>83</v>
      </c>
      <c r="C3" s="31">
        <v>16.55</v>
      </c>
    </row>
    <row r="4" spans="2:3" ht="75">
      <c r="B4" s="30" t="s">
        <v>84</v>
      </c>
      <c r="C4" s="31">
        <v>6.79</v>
      </c>
    </row>
    <row r="5" spans="2:3" ht="60">
      <c r="B5" s="30" t="s">
        <v>85</v>
      </c>
      <c r="C5" s="31">
        <v>11.4</v>
      </c>
    </row>
    <row r="6" spans="2:3" ht="60">
      <c r="B6" s="30" t="s">
        <v>86</v>
      </c>
      <c r="C6" s="31">
        <v>25.75</v>
      </c>
    </row>
    <row r="7" spans="2:3" ht="45">
      <c r="B7" s="30" t="s">
        <v>87</v>
      </c>
      <c r="C7" s="31">
        <v>31.42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workbookViewId="0">
      <selection activeCell="D4" sqref="D4"/>
    </sheetView>
  </sheetViews>
  <sheetFormatPr defaultRowHeight="15"/>
  <cols>
    <col min="2" max="2" width="14.42578125" bestFit="1" customWidth="1"/>
    <col min="3" max="3" width="15.42578125" bestFit="1" customWidth="1"/>
    <col min="4" max="4" width="9.5703125" bestFit="1" customWidth="1"/>
    <col min="5" max="5" width="17.5703125" bestFit="1" customWidth="1"/>
  </cols>
  <sheetData>
    <row r="2" spans="2:17">
      <c r="B2" s="68" t="s">
        <v>16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</row>
    <row r="3" spans="2:17" ht="15.75" thickBot="1">
      <c r="B3" s="25" t="s">
        <v>52</v>
      </c>
      <c r="C3" s="25" t="s">
        <v>74</v>
      </c>
      <c r="D3" s="67">
        <v>44501</v>
      </c>
      <c r="E3" s="67">
        <v>44531</v>
      </c>
      <c r="F3" s="67">
        <v>44562</v>
      </c>
      <c r="G3" s="67">
        <v>44593</v>
      </c>
      <c r="H3" s="67">
        <v>44621</v>
      </c>
      <c r="I3" s="67">
        <v>44652</v>
      </c>
      <c r="J3" s="67">
        <v>44682</v>
      </c>
      <c r="K3" s="67">
        <v>44713</v>
      </c>
      <c r="L3" s="67">
        <v>44743</v>
      </c>
      <c r="M3" s="67">
        <v>44774</v>
      </c>
      <c r="N3" s="67">
        <v>44805</v>
      </c>
      <c r="O3" s="67">
        <v>44835</v>
      </c>
      <c r="P3" s="67">
        <v>44866</v>
      </c>
      <c r="Q3" s="67">
        <v>44896</v>
      </c>
    </row>
    <row r="4" spans="2:17">
      <c r="B4" s="1" t="s">
        <v>53</v>
      </c>
      <c r="C4" s="33">
        <v>6.79</v>
      </c>
      <c r="D4">
        <v>1</v>
      </c>
      <c r="E4" s="33"/>
    </row>
    <row r="5" spans="2:17">
      <c r="B5" s="1" t="s">
        <v>54</v>
      </c>
      <c r="C5" s="33">
        <v>35.74</v>
      </c>
      <c r="E5" s="33"/>
    </row>
    <row r="6" spans="2:17">
      <c r="B6" s="1" t="s">
        <v>55</v>
      </c>
      <c r="C6" s="33">
        <v>31.42</v>
      </c>
      <c r="E6" s="33"/>
    </row>
    <row r="7" spans="2:17">
      <c r="B7" s="1" t="s">
        <v>57</v>
      </c>
      <c r="C7" s="33">
        <v>10.55</v>
      </c>
      <c r="E7" s="33"/>
    </row>
    <row r="8" spans="2:17">
      <c r="B8" s="1" t="s">
        <v>58</v>
      </c>
      <c r="C8" s="33">
        <v>25.75</v>
      </c>
      <c r="E8" s="33"/>
    </row>
    <row r="9" spans="2:17">
      <c r="B9" s="1" t="s">
        <v>59</v>
      </c>
      <c r="C9" s="33">
        <v>11.4</v>
      </c>
      <c r="E9" s="33"/>
    </row>
    <row r="10" spans="2:17">
      <c r="B10" s="1" t="s">
        <v>60</v>
      </c>
      <c r="C10" s="33">
        <v>16.54</v>
      </c>
      <c r="E10" s="33"/>
    </row>
    <row r="11" spans="2:17">
      <c r="B11" s="1"/>
      <c r="C11" s="1"/>
      <c r="D11" s="33"/>
      <c r="E11" s="33"/>
    </row>
    <row r="12" spans="2:17">
      <c r="B12" s="1"/>
      <c r="C12" s="1"/>
      <c r="D12" s="33"/>
      <c r="E12" s="33"/>
    </row>
    <row r="13" spans="2:17">
      <c r="B13" s="1"/>
      <c r="C13" s="1"/>
      <c r="D13" s="33"/>
      <c r="E13" s="33"/>
    </row>
    <row r="14" spans="2:17">
      <c r="B14" s="1"/>
      <c r="C14" s="1"/>
      <c r="D14" s="33"/>
      <c r="E14" s="33"/>
    </row>
    <row r="15" spans="2:17">
      <c r="B15" s="1"/>
      <c r="C15" s="1"/>
      <c r="D15" s="33"/>
      <c r="E15" s="33"/>
    </row>
    <row r="16" spans="2:17">
      <c r="B16" s="1"/>
      <c r="C16" s="1"/>
      <c r="D16" s="33"/>
      <c r="E16" s="33"/>
    </row>
    <row r="17" spans="2:5">
      <c r="B17" s="1"/>
      <c r="C17" s="1"/>
      <c r="D17" s="33"/>
      <c r="E17" s="33"/>
    </row>
    <row r="18" spans="2:5">
      <c r="B18" s="1"/>
      <c r="C18" s="1"/>
      <c r="D18" s="33"/>
      <c r="E18" s="33"/>
    </row>
    <row r="19" spans="2:5">
      <c r="B19" s="1"/>
      <c r="C19" s="1"/>
      <c r="D19" s="33"/>
      <c r="E19" s="33"/>
    </row>
    <row r="20" spans="2:5">
      <c r="B20" s="1"/>
      <c r="C20" s="1"/>
      <c r="D20" s="33"/>
      <c r="E20" s="33"/>
    </row>
    <row r="21" spans="2:5">
      <c r="B21" s="1"/>
      <c r="C21" s="1"/>
      <c r="D21" s="33"/>
      <c r="E21" s="33"/>
    </row>
    <row r="22" spans="2:5">
      <c r="B22" s="1"/>
      <c r="C22" s="1"/>
      <c r="D22" s="33"/>
      <c r="E22" s="33"/>
    </row>
    <row r="23" spans="2:5">
      <c r="B23" s="1"/>
      <c r="C23" s="1"/>
      <c r="D23" s="33"/>
      <c r="E23" s="33"/>
    </row>
  </sheetData>
  <mergeCells count="1">
    <mergeCell ref="B2:Q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Nov-21</vt:lpstr>
      <vt:lpstr>Dez-21</vt:lpstr>
      <vt:lpstr>Jan-22</vt:lpstr>
      <vt:lpstr>Fev-22</vt:lpstr>
      <vt:lpstr>Plan11</vt:lpstr>
      <vt:lpstr>Parcelados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dos Santos</dc:creator>
  <cp:lastModifiedBy>Guilherme dos Santos</cp:lastModifiedBy>
  <dcterms:created xsi:type="dcterms:W3CDTF">2021-11-29T11:11:02Z</dcterms:created>
  <dcterms:modified xsi:type="dcterms:W3CDTF">2021-11-29T20:32:26Z</dcterms:modified>
</cp:coreProperties>
</file>