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AA9EE95A-D992-4D9E-B3E0-3E29A5EE594B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ontrole de Produtividade " sheetId="1" r:id="rId1"/>
    <sheet name="Dados Adicionais" sheetId="4" r:id="rId2"/>
    <sheet name="Controle de Financeiro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D2" i="3" s="1"/>
  <c r="G2" i="3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J9" i="1"/>
  <c r="M9" i="1" s="1"/>
  <c r="J10" i="1"/>
  <c r="M10" i="1" s="1"/>
  <c r="J11" i="1"/>
  <c r="M11" i="1" s="1"/>
  <c r="J12" i="1"/>
  <c r="M12" i="1" s="1"/>
  <c r="J13" i="1"/>
  <c r="M13" i="1" s="1"/>
  <c r="J14" i="1"/>
  <c r="M14" i="1" s="1"/>
  <c r="J15" i="1"/>
  <c r="M15" i="1" s="1"/>
  <c r="J16" i="1"/>
  <c r="M16" i="1" s="1"/>
  <c r="J17" i="1"/>
  <c r="M17" i="1" s="1"/>
  <c r="J18" i="1"/>
  <c r="M18" i="1" s="1"/>
  <c r="J19" i="1"/>
  <c r="M19" i="1" s="1"/>
  <c r="J20" i="1"/>
  <c r="M20" i="1" s="1"/>
  <c r="J21" i="1"/>
  <c r="M21" i="1" s="1"/>
  <c r="J22" i="1"/>
  <c r="M22" i="1" s="1"/>
  <c r="J23" i="1"/>
  <c r="M23" i="1" s="1"/>
  <c r="J24" i="1"/>
  <c r="M24" i="1" s="1"/>
  <c r="J25" i="1"/>
  <c r="M25" i="1" s="1"/>
  <c r="J26" i="1"/>
  <c r="M26" i="1" s="1"/>
  <c r="J27" i="1"/>
  <c r="M27" i="1" s="1"/>
  <c r="J28" i="1"/>
  <c r="M28" i="1" s="1"/>
  <c r="J29" i="1"/>
  <c r="M29" i="1" s="1"/>
  <c r="J8" i="1"/>
  <c r="M8" i="1" s="1"/>
  <c r="J7" i="1"/>
  <c r="M7" i="1" s="1"/>
  <c r="J6" i="1"/>
  <c r="M6" i="1" s="1"/>
  <c r="J5" i="1"/>
  <c r="M5" i="1" s="1"/>
  <c r="J4" i="1"/>
  <c r="M4" i="1" s="1"/>
  <c r="J2" i="1"/>
  <c r="M2" i="1" s="1"/>
  <c r="J3" i="1"/>
  <c r="M3" i="1" s="1"/>
  <c r="N3" i="1" l="1"/>
  <c r="N2" i="1"/>
  <c r="N4" i="1"/>
  <c r="N5" i="1"/>
  <c r="N6" i="1"/>
  <c r="N7" i="1"/>
  <c r="N8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O2" i="1" l="1"/>
</calcChain>
</file>

<file path=xl/sharedStrings.xml><?xml version="1.0" encoding="utf-8"?>
<sst xmlns="http://schemas.openxmlformats.org/spreadsheetml/2006/main" count="146" uniqueCount="111">
  <si>
    <t>Nome do Colaborador</t>
  </si>
  <si>
    <t>Registro</t>
  </si>
  <si>
    <t>Nª da Cabine</t>
  </si>
  <si>
    <t>Turno</t>
  </si>
  <si>
    <t>Horas trabalhadas</t>
  </si>
  <si>
    <t xml:space="preserve">Nª de faltas </t>
  </si>
  <si>
    <t>Ligações Realizadas</t>
  </si>
  <si>
    <t>LBS</t>
  </si>
  <si>
    <t>HT * Soldo</t>
  </si>
  <si>
    <t>LBS * Comissão</t>
  </si>
  <si>
    <t>Desconto do INSS</t>
  </si>
  <si>
    <t xml:space="preserve">Salário Liquido </t>
  </si>
  <si>
    <t>Salário Bruto</t>
  </si>
  <si>
    <t xml:space="preserve">Valor Total </t>
  </si>
  <si>
    <t>Miguel</t>
  </si>
  <si>
    <t>05259-145</t>
  </si>
  <si>
    <t>MTN</t>
  </si>
  <si>
    <t>Arthur</t>
  </si>
  <si>
    <t>04933-949</t>
  </si>
  <si>
    <t>Gustavo</t>
  </si>
  <si>
    <t>07634-959</t>
  </si>
  <si>
    <t>VSP</t>
  </si>
  <si>
    <t>Luan</t>
  </si>
  <si>
    <t>01267-244</t>
  </si>
  <si>
    <t>Guilherme Alves</t>
  </si>
  <si>
    <t>05226-266</t>
  </si>
  <si>
    <t>INTEGRAL</t>
  </si>
  <si>
    <t>Miranda</t>
  </si>
  <si>
    <t>09966-542</t>
  </si>
  <si>
    <t>José</t>
  </si>
  <si>
    <t>05129-673</t>
  </si>
  <si>
    <t>Luiz Augusto</t>
  </si>
  <si>
    <t>03499-882</t>
  </si>
  <si>
    <t>Jorge</t>
  </si>
  <si>
    <t>09219-393</t>
  </si>
  <si>
    <t>Julia</t>
  </si>
  <si>
    <t>02325-987</t>
  </si>
  <si>
    <t>Sofia</t>
  </si>
  <si>
    <t>05475-402</t>
  </si>
  <si>
    <t xml:space="preserve">Maria </t>
  </si>
  <si>
    <t>05754-630</t>
  </si>
  <si>
    <t>Bela</t>
  </si>
  <si>
    <t>07589-590</t>
  </si>
  <si>
    <t>Maria Eduarda</t>
  </si>
  <si>
    <t>09706-955</t>
  </si>
  <si>
    <t>Laura</t>
  </si>
  <si>
    <t>07137-447</t>
  </si>
  <si>
    <t>Wellington</t>
  </si>
  <si>
    <t>08361-690</t>
  </si>
  <si>
    <t>Jorge Silva</t>
  </si>
  <si>
    <t>03445-465</t>
  </si>
  <si>
    <t>Manuela</t>
  </si>
  <si>
    <t>01710-176</t>
  </si>
  <si>
    <t>Geovana</t>
  </si>
  <si>
    <t>02107-011</t>
  </si>
  <si>
    <t>Alice</t>
  </si>
  <si>
    <t>00171-316</t>
  </si>
  <si>
    <t>Pablo</t>
  </si>
  <si>
    <t>07518-741</t>
  </si>
  <si>
    <t>Kristofer</t>
  </si>
  <si>
    <t>01578-874</t>
  </si>
  <si>
    <t>Samara</t>
  </si>
  <si>
    <t>08236-123</t>
  </si>
  <si>
    <t>Fernanda</t>
  </si>
  <si>
    <t>07300-577</t>
  </si>
  <si>
    <t>Camilo</t>
  </si>
  <si>
    <t>04346-591</t>
  </si>
  <si>
    <t>André</t>
  </si>
  <si>
    <t>08687-559</t>
  </si>
  <si>
    <t>Salim</t>
  </si>
  <si>
    <t>01414-848</t>
  </si>
  <si>
    <t>Hadd Kuve</t>
  </si>
  <si>
    <t>09284-876</t>
  </si>
  <si>
    <t>Desconto p/ falta</t>
  </si>
  <si>
    <t>Colaborador Integral (CLT)</t>
  </si>
  <si>
    <t>Colaborador Estagiário (contrato)</t>
  </si>
  <si>
    <t>Lengenda</t>
  </si>
  <si>
    <t>R$ 71,36 + 15% da comissão mensal</t>
  </si>
  <si>
    <t>Salário p/ hora</t>
  </si>
  <si>
    <t>Vale Transporte</t>
  </si>
  <si>
    <t>VT</t>
  </si>
  <si>
    <t>Hora extra</t>
  </si>
  <si>
    <t>Comissão p/ LBS</t>
  </si>
  <si>
    <t>Vale Alimentação</t>
  </si>
  <si>
    <t>VA</t>
  </si>
  <si>
    <t>Vale Refeição</t>
  </si>
  <si>
    <t>VR</t>
  </si>
  <si>
    <t xml:space="preserve">Ligação bem-sucessedida </t>
  </si>
  <si>
    <t xml:space="preserve">VA </t>
  </si>
  <si>
    <t>HT</t>
  </si>
  <si>
    <t xml:space="preserve">5h p/ dia </t>
  </si>
  <si>
    <t>Horas Trabalhadas p/ dia</t>
  </si>
  <si>
    <t>8h p/ dia</t>
  </si>
  <si>
    <t>TURNOS DOS ESTAGIÁRIOS</t>
  </si>
  <si>
    <t>MAT</t>
  </si>
  <si>
    <t>SEG - SEX</t>
  </si>
  <si>
    <t>TURNOS INTEGRAL</t>
  </si>
  <si>
    <t>VESP</t>
  </si>
  <si>
    <t xml:space="preserve">INTEGRAL </t>
  </si>
  <si>
    <t xml:space="preserve">MEIO PERÍODO </t>
  </si>
  <si>
    <t>SAB</t>
  </si>
  <si>
    <r>
      <rPr>
        <sz val="11"/>
        <color rgb="FFFF0000"/>
        <rFont val="Calibri"/>
      </rPr>
      <t>OBS:</t>
    </r>
    <r>
      <rPr>
        <sz val="11"/>
        <color rgb="FF000000"/>
        <rFont val="Calibri"/>
      </rPr>
      <t xml:space="preserve"> Dia de sábado, jornada de 4h sem intervalo com metade dos colaboradores, alternando os dias.</t>
    </r>
  </si>
  <si>
    <t>Saldo c/ Colaboradores</t>
  </si>
  <si>
    <t>Despesas Previstas</t>
  </si>
  <si>
    <t>Despesas Imprevistas</t>
  </si>
  <si>
    <t>Despesa Geral</t>
  </si>
  <si>
    <t>Caixa Usado</t>
  </si>
  <si>
    <t>Lucro Arrematado</t>
  </si>
  <si>
    <t xml:space="preserve">Farturamento </t>
  </si>
  <si>
    <t>Funcionario do Mês</t>
  </si>
  <si>
    <t>Guilherme Alves; 05226-266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</si>
</sst>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\-000"/>
    <numFmt numFmtId="165" formatCode="_-[$R$-416]\ * #,##0.00_-;\-[$R$-416]\ * #,##0.00_-;_-[$R$-416]\ * &quot;-&quot;??_-;_-@_-"/>
    <numFmt numFmtId="166" formatCode="&quot;R$&quot;\ #,##0.00"/>
  </numFmts>
  <fonts count="11">
    <font>
      <sz val="11"/>
      <color theme="1"/>
      <name val="Calibri"/>
      <family val="2"/>
      <scheme val="minor"/>
    </font>
    <font>
      <sz val="12"/>
      <color rgb="FF666666"/>
      <name val="Arial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  <family val="2"/>
      <scheme val="minor"/>
    </font>
    <font>
      <b/>
      <sz val="12"/>
      <color theme="1"/>
      <name val="Arial Black"/>
    </font>
    <font>
      <sz val="12"/>
      <color theme="1"/>
      <name val="Calibri"/>
      <family val="2"/>
      <scheme val="minor"/>
    </font>
    <font>
      <sz val="11"/>
      <color rgb="FF66666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5" fontId="0" fillId="0" borderId="1" xfId="0" applyNumberFormat="1" applyBorder="1" applyAlignment="1">
      <alignment horizontal="right" indent="1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3" borderId="3" xfId="0" applyFill="1" applyBorder="1"/>
    <xf numFmtId="0" fontId="0" fillId="0" borderId="1" xfId="0" applyBorder="1" applyAlignment="1">
      <alignment horizontal="right" indent="1"/>
    </xf>
    <xf numFmtId="0" fontId="0" fillId="0" borderId="2" xfId="0" applyBorder="1" applyAlignment="1">
      <alignment horizontal="right" inden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0" fillId="0" borderId="0" xfId="0" applyBorder="1"/>
    <xf numFmtId="0" fontId="2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wrapText="1"/>
    </xf>
    <xf numFmtId="164" fontId="0" fillId="3" borderId="0" xfId="0" applyNumberFormat="1" applyFill="1" applyBorder="1"/>
    <xf numFmtId="0" fontId="0" fillId="3" borderId="0" xfId="0" applyFill="1" applyBorder="1" applyAlignment="1">
      <alignment horizontal="center"/>
    </xf>
    <xf numFmtId="165" fontId="0" fillId="0" borderId="0" xfId="0" applyNumberFormat="1" applyBorder="1"/>
    <xf numFmtId="165" fontId="9" fillId="0" borderId="0" xfId="0" applyNumberFormat="1" applyFont="1" applyBorder="1" applyAlignment="1">
      <alignment horizontal="center"/>
    </xf>
    <xf numFmtId="0" fontId="1" fillId="7" borderId="0" xfId="0" applyFont="1" applyFill="1" applyBorder="1" applyAlignment="1">
      <alignment wrapText="1"/>
    </xf>
    <xf numFmtId="164" fontId="0" fillId="7" borderId="0" xfId="0" applyNumberFormat="1" applyFill="1" applyBorder="1"/>
    <xf numFmtId="0" fontId="0" fillId="7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0" fillId="0" borderId="1" xfId="0" applyNumberFormat="1" applyBorder="1"/>
    <xf numFmtId="0" fontId="10" fillId="3" borderId="1" xfId="0" applyFont="1" applyFill="1" applyBorder="1" applyAlignment="1">
      <alignment vertical="center" wrapText="1"/>
    </xf>
    <xf numFmtId="0" fontId="0" fillId="0" borderId="4" xfId="0" applyBorder="1"/>
    <xf numFmtId="16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5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workbookViewId="0">
      <selection activeCell="B6" sqref="B6"/>
    </sheetView>
  </sheetViews>
  <sheetFormatPr defaultRowHeight="15"/>
  <cols>
    <col min="1" max="1" width="25.85546875" customWidth="1"/>
    <col min="2" max="2" width="12.42578125" customWidth="1"/>
    <col min="3" max="3" width="15.85546875" customWidth="1"/>
    <col min="4" max="4" width="10.7109375" customWidth="1"/>
    <col min="5" max="5" width="21.85546875" customWidth="1"/>
    <col min="6" max="6" width="12.85546875" customWidth="1"/>
    <col min="7" max="7" width="22.42578125" customWidth="1"/>
    <col min="8" max="8" width="21.140625" customWidth="1"/>
    <col min="9" max="9" width="0.140625" hidden="1" customWidth="1"/>
    <col min="10" max="10" width="20.7109375" customWidth="1"/>
    <col min="11" max="12" width="21" customWidth="1"/>
    <col min="13" max="13" width="18" customWidth="1"/>
    <col min="14" max="14" width="21" customWidth="1"/>
    <col min="15" max="15" width="19.7109375" customWidth="1"/>
    <col min="16" max="17" width="19.5703125" customWidth="1"/>
    <col min="18" max="18" width="17.85546875" customWidth="1"/>
    <col min="19" max="19" width="11.7109375" customWidth="1"/>
    <col min="22" max="22" width="17.42578125" customWidth="1"/>
    <col min="23" max="23" width="16.7109375" customWidth="1"/>
    <col min="25" max="25" width="18.140625" customWidth="1"/>
    <col min="26" max="26" width="15.140625" customWidth="1"/>
    <col min="28" max="28" width="26.7109375" customWidth="1"/>
    <col min="29" max="29" width="5.140625" customWidth="1"/>
  </cols>
  <sheetData>
    <row r="1" spans="1:15" ht="25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6"/>
      <c r="J1" s="18" t="s">
        <v>8</v>
      </c>
      <c r="K1" s="19" t="s">
        <v>9</v>
      </c>
      <c r="L1" s="20" t="s">
        <v>10</v>
      </c>
      <c r="M1" s="20" t="s">
        <v>11</v>
      </c>
      <c r="N1" s="20" t="s">
        <v>12</v>
      </c>
      <c r="O1" s="21" t="s">
        <v>13</v>
      </c>
    </row>
    <row r="2" spans="1:15" ht="23.25" customHeight="1">
      <c r="A2" s="22" t="s">
        <v>14</v>
      </c>
      <c r="B2" s="23" t="s">
        <v>15</v>
      </c>
      <c r="C2" s="24">
        <v>1</v>
      </c>
      <c r="D2" s="24" t="s">
        <v>16</v>
      </c>
      <c r="E2" s="24">
        <v>115</v>
      </c>
      <c r="F2" s="24"/>
      <c r="G2" s="24">
        <v>1977</v>
      </c>
      <c r="H2" s="24">
        <v>86</v>
      </c>
      <c r="I2" s="16"/>
      <c r="J2" s="25">
        <f>PRODUCT(5.75,E2)</f>
        <v>661.25</v>
      </c>
      <c r="K2" s="25">
        <f>PRODUCT(0.42,H2)</f>
        <v>36.119999999999997</v>
      </c>
      <c r="L2" s="25"/>
      <c r="M2" s="25">
        <f>SUM(J2,K2)</f>
        <v>697.37</v>
      </c>
      <c r="N2" s="25">
        <f>SUM(526.8,'Controle de Produtividade '!M2)</f>
        <v>1224.17</v>
      </c>
      <c r="O2" s="26">
        <f>SUM(N2:N29)</f>
        <v>62092</v>
      </c>
    </row>
    <row r="3" spans="1:15" ht="15" customHeight="1">
      <c r="A3" s="27" t="s">
        <v>17</v>
      </c>
      <c r="B3" s="28" t="s">
        <v>18</v>
      </c>
      <c r="C3" s="29">
        <v>2</v>
      </c>
      <c r="D3" s="29" t="s">
        <v>16</v>
      </c>
      <c r="E3" s="29">
        <v>115</v>
      </c>
      <c r="F3" s="29"/>
      <c r="G3" s="29">
        <v>1819</v>
      </c>
      <c r="H3" s="29">
        <v>100</v>
      </c>
      <c r="I3" s="16"/>
      <c r="J3" s="25">
        <f>PRODUCT(5.75,E3)</f>
        <v>661.25</v>
      </c>
      <c r="K3" s="25">
        <f>PRODUCT(0.42,H3)</f>
        <v>42</v>
      </c>
      <c r="L3" s="25"/>
      <c r="M3" s="25">
        <f>SUM(J3,K3)</f>
        <v>703.25</v>
      </c>
      <c r="N3" s="25">
        <f>SUM(526.8,'Controle de Produtividade '!M3)</f>
        <v>1230.05</v>
      </c>
      <c r="O3" s="30"/>
    </row>
    <row r="4" spans="1:15" ht="15.75">
      <c r="A4" s="22" t="s">
        <v>19</v>
      </c>
      <c r="B4" s="23" t="s">
        <v>20</v>
      </c>
      <c r="C4" s="24">
        <v>1</v>
      </c>
      <c r="D4" s="24" t="s">
        <v>21</v>
      </c>
      <c r="E4" s="24">
        <v>115</v>
      </c>
      <c r="F4" s="24"/>
      <c r="G4" s="24">
        <v>1809</v>
      </c>
      <c r="H4" s="24">
        <v>124</v>
      </c>
      <c r="I4" s="16"/>
      <c r="J4" s="25">
        <f>PRODUCT(5.75,E4)</f>
        <v>661.25</v>
      </c>
      <c r="K4" s="25">
        <f>PRODUCT(0.42,H4)</f>
        <v>52.08</v>
      </c>
      <c r="L4" s="25"/>
      <c r="M4" s="25">
        <f>SUM(J4,K4)</f>
        <v>713.33</v>
      </c>
      <c r="N4" s="25">
        <f>SUM(526.8,'Controle de Produtividade '!M4)</f>
        <v>1240.1300000000001</v>
      </c>
      <c r="O4" s="30"/>
    </row>
    <row r="5" spans="1:15" ht="15.75">
      <c r="A5" s="27" t="s">
        <v>22</v>
      </c>
      <c r="B5" s="28" t="s">
        <v>23</v>
      </c>
      <c r="C5" s="29">
        <v>2</v>
      </c>
      <c r="D5" s="29" t="s">
        <v>21</v>
      </c>
      <c r="E5" s="29">
        <v>115</v>
      </c>
      <c r="F5" s="29"/>
      <c r="G5" s="29">
        <v>1729</v>
      </c>
      <c r="H5" s="29">
        <v>90</v>
      </c>
      <c r="I5" s="16"/>
      <c r="J5" s="25">
        <f>PRODUCT(5.75,E5)</f>
        <v>661.25</v>
      </c>
      <c r="K5" s="25">
        <f>PRODUCT(0.42,H5)</f>
        <v>37.799999999999997</v>
      </c>
      <c r="L5" s="25"/>
      <c r="M5" s="25">
        <f>SUM(J5,K5)</f>
        <v>699.05</v>
      </c>
      <c r="N5" s="25">
        <f>SUM(526.8,'Controle de Produtividade '!M5)</f>
        <v>1225.8499999999999</v>
      </c>
      <c r="O5" s="30"/>
    </row>
    <row r="6" spans="1:15" ht="15.75">
      <c r="A6" s="22" t="s">
        <v>24</v>
      </c>
      <c r="B6" s="23" t="s">
        <v>25</v>
      </c>
      <c r="C6" s="24">
        <v>3</v>
      </c>
      <c r="D6" s="24" t="s">
        <v>26</v>
      </c>
      <c r="E6" s="24">
        <v>200</v>
      </c>
      <c r="F6" s="24"/>
      <c r="G6" s="24">
        <v>4293</v>
      </c>
      <c r="H6" s="24">
        <v>199</v>
      </c>
      <c r="I6" s="16"/>
      <c r="J6" s="25">
        <f>PRODUCT(8.92,E6)</f>
        <v>1784</v>
      </c>
      <c r="K6" s="25">
        <f>PRODUCT(0.23,H6)</f>
        <v>45.77</v>
      </c>
      <c r="L6" s="25">
        <v>190.38</v>
      </c>
      <c r="M6" s="25">
        <f>J6+K6-L6</f>
        <v>1639.3899999999999</v>
      </c>
      <c r="N6" s="25">
        <f>SUM(754,M6)</f>
        <v>2393.39</v>
      </c>
      <c r="O6" s="30"/>
    </row>
    <row r="7" spans="1:15" ht="15.75">
      <c r="A7" s="27" t="s">
        <v>27</v>
      </c>
      <c r="B7" s="28" t="s">
        <v>28</v>
      </c>
      <c r="C7" s="29">
        <v>4</v>
      </c>
      <c r="D7" s="29" t="s">
        <v>26</v>
      </c>
      <c r="E7" s="29">
        <v>200</v>
      </c>
      <c r="F7" s="29"/>
      <c r="G7" s="29">
        <v>4235</v>
      </c>
      <c r="H7" s="29">
        <v>200</v>
      </c>
      <c r="I7" s="16"/>
      <c r="J7" s="25">
        <f>PRODUCT(8.92,E7)</f>
        <v>1784</v>
      </c>
      <c r="K7" s="25">
        <f>PRODUCT(0.23,H7)</f>
        <v>46</v>
      </c>
      <c r="L7" s="25">
        <v>190.38</v>
      </c>
      <c r="M7" s="25">
        <f>J7+K7-L7</f>
        <v>1639.62</v>
      </c>
      <c r="N7" s="25">
        <f>SUM(754,M7)</f>
        <v>2393.62</v>
      </c>
      <c r="O7" s="30"/>
    </row>
    <row r="8" spans="1:15" ht="15.75">
      <c r="A8" s="22" t="s">
        <v>29</v>
      </c>
      <c r="B8" s="23" t="s">
        <v>30</v>
      </c>
      <c r="C8" s="24">
        <v>5</v>
      </c>
      <c r="D8" s="24" t="s">
        <v>26</v>
      </c>
      <c r="E8" s="24">
        <v>200</v>
      </c>
      <c r="F8" s="24"/>
      <c r="G8" s="24">
        <v>3566</v>
      </c>
      <c r="H8" s="24">
        <v>153</v>
      </c>
      <c r="I8" s="16"/>
      <c r="J8" s="25">
        <f>PRODUCT(8.92,E8)</f>
        <v>1784</v>
      </c>
      <c r="K8" s="25">
        <f>PRODUCT(0.23,H8)</f>
        <v>35.190000000000005</v>
      </c>
      <c r="L8" s="25">
        <v>190.38</v>
      </c>
      <c r="M8" s="25">
        <f>J8+K8-L8</f>
        <v>1628.81</v>
      </c>
      <c r="N8" s="25">
        <f>SUM(754,M8)</f>
        <v>2382.81</v>
      </c>
      <c r="O8" s="30"/>
    </row>
    <row r="9" spans="1:15" ht="15.75">
      <c r="A9" s="27" t="s">
        <v>31</v>
      </c>
      <c r="B9" s="28" t="s">
        <v>32</v>
      </c>
      <c r="C9" s="29">
        <v>6</v>
      </c>
      <c r="D9" s="29" t="s">
        <v>26</v>
      </c>
      <c r="E9" s="29">
        <v>200</v>
      </c>
      <c r="F9" s="29"/>
      <c r="G9" s="29">
        <v>1517</v>
      </c>
      <c r="H9" s="29">
        <v>101</v>
      </c>
      <c r="I9" s="16"/>
      <c r="J9" s="25">
        <f t="shared" ref="J9:J29" si="0">PRODUCT(8.92,E9)</f>
        <v>1784</v>
      </c>
      <c r="K9" s="25">
        <f>PRODUCT(0.23,H9)</f>
        <v>23.23</v>
      </c>
      <c r="L9" s="25">
        <v>190.38</v>
      </c>
      <c r="M9" s="25">
        <f t="shared" ref="M9:M22" si="1">J9+K9-L9</f>
        <v>1616.85</v>
      </c>
      <c r="N9" s="25">
        <f>SUM(754,M9)</f>
        <v>2370.85</v>
      </c>
      <c r="O9" s="30"/>
    </row>
    <row r="10" spans="1:15" ht="15.75">
      <c r="A10" s="22" t="s">
        <v>33</v>
      </c>
      <c r="B10" s="23" t="s">
        <v>34</v>
      </c>
      <c r="C10" s="24">
        <v>7</v>
      </c>
      <c r="D10" s="24" t="s">
        <v>26</v>
      </c>
      <c r="E10" s="24">
        <v>200</v>
      </c>
      <c r="F10" s="24"/>
      <c r="G10" s="24">
        <v>3514</v>
      </c>
      <c r="H10" s="24">
        <v>118</v>
      </c>
      <c r="I10" s="16"/>
      <c r="J10" s="25">
        <f t="shared" si="0"/>
        <v>1784</v>
      </c>
      <c r="K10" s="25">
        <f>PRODUCT(0.23,H10)</f>
        <v>27.14</v>
      </c>
      <c r="L10" s="25">
        <v>190.38</v>
      </c>
      <c r="M10" s="25">
        <f t="shared" si="1"/>
        <v>1620.7600000000002</v>
      </c>
      <c r="N10" s="25">
        <f>SUM(754,M10)</f>
        <v>2374.7600000000002</v>
      </c>
      <c r="O10" s="30"/>
    </row>
    <row r="11" spans="1:15" ht="15.75">
      <c r="A11" s="27" t="s">
        <v>35</v>
      </c>
      <c r="B11" s="28" t="s">
        <v>36</v>
      </c>
      <c r="C11" s="29">
        <v>8</v>
      </c>
      <c r="D11" s="29" t="s">
        <v>26</v>
      </c>
      <c r="E11" s="29">
        <v>200</v>
      </c>
      <c r="F11" s="29"/>
      <c r="G11" s="29">
        <v>3672</v>
      </c>
      <c r="H11" s="29">
        <v>179</v>
      </c>
      <c r="I11" s="16"/>
      <c r="J11" s="25">
        <f t="shared" si="0"/>
        <v>1784</v>
      </c>
      <c r="K11" s="25">
        <f>PRODUCT(0.23,H11)</f>
        <v>41.17</v>
      </c>
      <c r="L11" s="25">
        <v>190.38</v>
      </c>
      <c r="M11" s="25">
        <f t="shared" si="1"/>
        <v>1634.79</v>
      </c>
      <c r="N11" s="25">
        <f>SUM(754,M11)</f>
        <v>2388.79</v>
      </c>
      <c r="O11" s="30"/>
    </row>
    <row r="12" spans="1:15" ht="15.75">
      <c r="A12" s="22" t="s">
        <v>37</v>
      </c>
      <c r="B12" s="23" t="s">
        <v>38</v>
      </c>
      <c r="C12" s="24">
        <v>9</v>
      </c>
      <c r="D12" s="24" t="s">
        <v>26</v>
      </c>
      <c r="E12" s="24">
        <v>200</v>
      </c>
      <c r="F12" s="24"/>
      <c r="G12" s="24">
        <v>4071</v>
      </c>
      <c r="H12" s="24">
        <v>148</v>
      </c>
      <c r="I12" s="16"/>
      <c r="J12" s="25">
        <f t="shared" si="0"/>
        <v>1784</v>
      </c>
      <c r="K12" s="25">
        <f>PRODUCT(0.23,H12)</f>
        <v>34.04</v>
      </c>
      <c r="L12" s="25">
        <v>190.38</v>
      </c>
      <c r="M12" s="25">
        <f t="shared" si="1"/>
        <v>1627.6599999999999</v>
      </c>
      <c r="N12" s="25">
        <f>SUM(754,M12)</f>
        <v>2381.66</v>
      </c>
      <c r="O12" s="30"/>
    </row>
    <row r="13" spans="1:15" ht="15.75">
      <c r="A13" s="27" t="s">
        <v>39</v>
      </c>
      <c r="B13" s="28" t="s">
        <v>40</v>
      </c>
      <c r="C13" s="29">
        <v>10</v>
      </c>
      <c r="D13" s="29" t="s">
        <v>26</v>
      </c>
      <c r="E13" s="29">
        <v>200</v>
      </c>
      <c r="F13" s="29"/>
      <c r="G13" s="29">
        <v>4059</v>
      </c>
      <c r="H13" s="29">
        <v>109</v>
      </c>
      <c r="I13" s="16"/>
      <c r="J13" s="25">
        <f t="shared" si="0"/>
        <v>1784</v>
      </c>
      <c r="K13" s="25">
        <f>PRODUCT(0.23,H13)</f>
        <v>25.07</v>
      </c>
      <c r="L13" s="25">
        <v>190.38</v>
      </c>
      <c r="M13" s="25">
        <f t="shared" si="1"/>
        <v>1618.69</v>
      </c>
      <c r="N13" s="25">
        <f>SUM(754,M13)</f>
        <v>2372.69</v>
      </c>
      <c r="O13" s="30"/>
    </row>
    <row r="14" spans="1:15" ht="15.75">
      <c r="A14" s="22" t="s">
        <v>41</v>
      </c>
      <c r="B14" s="23" t="s">
        <v>42</v>
      </c>
      <c r="C14" s="24">
        <v>11</v>
      </c>
      <c r="D14" s="24" t="s">
        <v>26</v>
      </c>
      <c r="E14" s="24">
        <v>200</v>
      </c>
      <c r="F14" s="24"/>
      <c r="G14" s="24">
        <v>2135</v>
      </c>
      <c r="H14" s="24">
        <v>163</v>
      </c>
      <c r="I14" s="16"/>
      <c r="J14" s="25">
        <f t="shared" si="0"/>
        <v>1784</v>
      </c>
      <c r="K14" s="25">
        <f>PRODUCT(0.23,H14)</f>
        <v>37.49</v>
      </c>
      <c r="L14" s="25">
        <v>190.38</v>
      </c>
      <c r="M14" s="25">
        <f t="shared" si="1"/>
        <v>1631.1100000000001</v>
      </c>
      <c r="N14" s="25">
        <f>SUM(754,M14)</f>
        <v>2385.11</v>
      </c>
      <c r="O14" s="30"/>
    </row>
    <row r="15" spans="1:15" ht="15" customHeight="1">
      <c r="A15" s="27" t="s">
        <v>43</v>
      </c>
      <c r="B15" s="28" t="s">
        <v>44</v>
      </c>
      <c r="C15" s="29">
        <v>12</v>
      </c>
      <c r="D15" s="29" t="s">
        <v>26</v>
      </c>
      <c r="E15" s="29">
        <v>200</v>
      </c>
      <c r="F15" s="29"/>
      <c r="G15" s="29">
        <v>4255</v>
      </c>
      <c r="H15" s="29">
        <v>146</v>
      </c>
      <c r="I15" s="16"/>
      <c r="J15" s="25">
        <f t="shared" si="0"/>
        <v>1784</v>
      </c>
      <c r="K15" s="25">
        <f>PRODUCT(0.23,H15)</f>
        <v>33.58</v>
      </c>
      <c r="L15" s="25">
        <v>190.38</v>
      </c>
      <c r="M15" s="25">
        <f t="shared" si="1"/>
        <v>1627.1999999999998</v>
      </c>
      <c r="N15" s="25">
        <f>SUM(754,M15)</f>
        <v>2381.1999999999998</v>
      </c>
      <c r="O15" s="30"/>
    </row>
    <row r="16" spans="1:15" ht="15.75">
      <c r="A16" s="22" t="s">
        <v>45</v>
      </c>
      <c r="B16" s="23" t="s">
        <v>46</v>
      </c>
      <c r="C16" s="24">
        <v>13</v>
      </c>
      <c r="D16" s="24" t="s">
        <v>26</v>
      </c>
      <c r="E16" s="24">
        <v>200</v>
      </c>
      <c r="F16" s="24"/>
      <c r="G16" s="24">
        <v>3582</v>
      </c>
      <c r="H16" s="24">
        <v>114</v>
      </c>
      <c r="I16" s="16"/>
      <c r="J16" s="25">
        <f t="shared" si="0"/>
        <v>1784</v>
      </c>
      <c r="K16" s="25">
        <f>PRODUCT(0.23,H16)</f>
        <v>26.220000000000002</v>
      </c>
      <c r="L16" s="25">
        <v>190.38</v>
      </c>
      <c r="M16" s="25">
        <f t="shared" si="1"/>
        <v>1619.8400000000001</v>
      </c>
      <c r="N16" s="25">
        <f>SUM(754,M16)</f>
        <v>2373.84</v>
      </c>
      <c r="O16" s="30"/>
    </row>
    <row r="17" spans="1:15" ht="15.75">
      <c r="A17" s="27" t="s">
        <v>47</v>
      </c>
      <c r="B17" s="28" t="s">
        <v>48</v>
      </c>
      <c r="C17" s="29">
        <v>14</v>
      </c>
      <c r="D17" s="29" t="s">
        <v>26</v>
      </c>
      <c r="E17" s="29">
        <v>200</v>
      </c>
      <c r="F17" s="29"/>
      <c r="G17" s="29">
        <v>4138</v>
      </c>
      <c r="H17" s="29">
        <v>194</v>
      </c>
      <c r="I17" s="16"/>
      <c r="J17" s="25">
        <f t="shared" si="0"/>
        <v>1784</v>
      </c>
      <c r="K17" s="25">
        <f>PRODUCT(0.23,H17)</f>
        <v>44.620000000000005</v>
      </c>
      <c r="L17" s="25">
        <v>190.38</v>
      </c>
      <c r="M17" s="25">
        <f t="shared" si="1"/>
        <v>1638.2399999999998</v>
      </c>
      <c r="N17" s="25">
        <f>SUM(754,M17)</f>
        <v>2392.2399999999998</v>
      </c>
      <c r="O17" s="30"/>
    </row>
    <row r="18" spans="1:15" ht="15.75">
      <c r="A18" s="22" t="s">
        <v>49</v>
      </c>
      <c r="B18" s="23" t="s">
        <v>50</v>
      </c>
      <c r="C18" s="24">
        <v>15</v>
      </c>
      <c r="D18" s="24" t="s">
        <v>26</v>
      </c>
      <c r="E18" s="24">
        <v>200</v>
      </c>
      <c r="F18" s="24"/>
      <c r="G18" s="24">
        <v>3687</v>
      </c>
      <c r="H18" s="24">
        <v>139</v>
      </c>
      <c r="I18" s="16"/>
      <c r="J18" s="25">
        <f t="shared" si="0"/>
        <v>1784</v>
      </c>
      <c r="K18" s="25">
        <f>PRODUCT(0.23,H18)</f>
        <v>31.970000000000002</v>
      </c>
      <c r="L18" s="25">
        <v>190.38</v>
      </c>
      <c r="M18" s="25">
        <f t="shared" si="1"/>
        <v>1625.5900000000001</v>
      </c>
      <c r="N18" s="25">
        <f>SUM(754,M18)</f>
        <v>2379.59</v>
      </c>
      <c r="O18" s="30"/>
    </row>
    <row r="19" spans="1:15" ht="15.75">
      <c r="A19" s="27" t="s">
        <v>51</v>
      </c>
      <c r="B19" s="28" t="s">
        <v>52</v>
      </c>
      <c r="C19" s="29">
        <v>16</v>
      </c>
      <c r="D19" s="29" t="s">
        <v>26</v>
      </c>
      <c r="E19" s="29">
        <v>200</v>
      </c>
      <c r="F19" s="29"/>
      <c r="G19" s="29">
        <v>3767</v>
      </c>
      <c r="H19" s="29">
        <v>174</v>
      </c>
      <c r="I19" s="16"/>
      <c r="J19" s="25">
        <f t="shared" si="0"/>
        <v>1784</v>
      </c>
      <c r="K19" s="25">
        <f>PRODUCT(0.23,H19)</f>
        <v>40.020000000000003</v>
      </c>
      <c r="L19" s="25">
        <v>190.38</v>
      </c>
      <c r="M19" s="25">
        <f t="shared" si="1"/>
        <v>1633.6399999999999</v>
      </c>
      <c r="N19" s="25">
        <f>SUM(754,M19)</f>
        <v>2387.64</v>
      </c>
      <c r="O19" s="30"/>
    </row>
    <row r="20" spans="1:15" ht="15.75">
      <c r="A20" s="22" t="s">
        <v>53</v>
      </c>
      <c r="B20" s="23" t="s">
        <v>54</v>
      </c>
      <c r="C20" s="24">
        <v>17</v>
      </c>
      <c r="D20" s="24" t="s">
        <v>26</v>
      </c>
      <c r="E20" s="24">
        <v>200</v>
      </c>
      <c r="F20" s="24"/>
      <c r="G20" s="24">
        <v>3869</v>
      </c>
      <c r="H20" s="24">
        <v>138</v>
      </c>
      <c r="I20" s="16"/>
      <c r="J20" s="25">
        <f t="shared" si="0"/>
        <v>1784</v>
      </c>
      <c r="K20" s="25">
        <f>PRODUCT(0.23,H20)</f>
        <v>31.740000000000002</v>
      </c>
      <c r="L20" s="25">
        <v>190.38</v>
      </c>
      <c r="M20" s="25">
        <f t="shared" si="1"/>
        <v>1625.3600000000001</v>
      </c>
      <c r="N20" s="25">
        <f>SUM(754,M20)</f>
        <v>2379.36</v>
      </c>
      <c r="O20" s="30"/>
    </row>
    <row r="21" spans="1:15" ht="15.75">
      <c r="A21" s="27" t="s">
        <v>55</v>
      </c>
      <c r="B21" s="28" t="s">
        <v>56</v>
      </c>
      <c r="C21" s="29">
        <v>18</v>
      </c>
      <c r="D21" s="29" t="s">
        <v>26</v>
      </c>
      <c r="E21" s="29">
        <v>200</v>
      </c>
      <c r="F21" s="29"/>
      <c r="G21" s="29">
        <v>4204</v>
      </c>
      <c r="H21" s="29">
        <v>141</v>
      </c>
      <c r="I21" s="16"/>
      <c r="J21" s="25">
        <f t="shared" si="0"/>
        <v>1784</v>
      </c>
      <c r="K21" s="25">
        <f>PRODUCT(0.23,H21)</f>
        <v>32.43</v>
      </c>
      <c r="L21" s="25">
        <v>190.38</v>
      </c>
      <c r="M21" s="25">
        <f t="shared" si="1"/>
        <v>1626.0500000000002</v>
      </c>
      <c r="N21" s="25">
        <f>SUM(754,M21)</f>
        <v>2380.0500000000002</v>
      </c>
      <c r="O21" s="30"/>
    </row>
    <row r="22" spans="1:15" ht="15.75">
      <c r="A22" s="22" t="s">
        <v>57</v>
      </c>
      <c r="B22" s="23" t="s">
        <v>58</v>
      </c>
      <c r="C22" s="24">
        <v>19</v>
      </c>
      <c r="D22" s="24" t="s">
        <v>26</v>
      </c>
      <c r="E22" s="24">
        <v>200</v>
      </c>
      <c r="F22" s="24"/>
      <c r="G22" s="24">
        <v>2000</v>
      </c>
      <c r="H22" s="24">
        <v>128</v>
      </c>
      <c r="I22" s="16"/>
      <c r="J22" s="25">
        <f t="shared" si="0"/>
        <v>1784</v>
      </c>
      <c r="K22" s="25">
        <f>PRODUCT(0.23,H22)</f>
        <v>29.44</v>
      </c>
      <c r="L22" s="25">
        <v>190.38</v>
      </c>
      <c r="M22" s="25">
        <f t="shared" si="1"/>
        <v>1623.06</v>
      </c>
      <c r="N22" s="25">
        <f>SUM(754,M22)</f>
        <v>2377.06</v>
      </c>
      <c r="O22" s="30"/>
    </row>
    <row r="23" spans="1:15" ht="15.75">
      <c r="A23" s="27" t="s">
        <v>59</v>
      </c>
      <c r="B23" s="28" t="s">
        <v>60</v>
      </c>
      <c r="C23" s="29">
        <v>20</v>
      </c>
      <c r="D23" s="29" t="s">
        <v>26</v>
      </c>
      <c r="E23" s="29">
        <v>200</v>
      </c>
      <c r="F23" s="29"/>
      <c r="G23" s="29">
        <v>4109</v>
      </c>
      <c r="H23" s="29">
        <v>167</v>
      </c>
      <c r="I23" s="16"/>
      <c r="J23" s="25">
        <f t="shared" si="0"/>
        <v>1784</v>
      </c>
      <c r="K23" s="25">
        <f>PRODUCT(0.23,H23)</f>
        <v>38.410000000000004</v>
      </c>
      <c r="L23" s="25">
        <v>190.38</v>
      </c>
      <c r="M23" s="25">
        <f>J23+K23-L23</f>
        <v>1632.0300000000002</v>
      </c>
      <c r="N23" s="25">
        <f>SUM(754,M23)</f>
        <v>2386.0300000000002</v>
      </c>
      <c r="O23" s="30"/>
    </row>
    <row r="24" spans="1:15" ht="15.75">
      <c r="A24" s="22" t="s">
        <v>61</v>
      </c>
      <c r="B24" s="23" t="s">
        <v>62</v>
      </c>
      <c r="C24" s="24">
        <v>21</v>
      </c>
      <c r="D24" s="24" t="s">
        <v>26</v>
      </c>
      <c r="E24" s="24">
        <v>200</v>
      </c>
      <c r="F24" s="24"/>
      <c r="G24" s="24">
        <v>3683</v>
      </c>
      <c r="H24" s="24">
        <v>142</v>
      </c>
      <c r="I24" s="16"/>
      <c r="J24" s="25">
        <f t="shared" si="0"/>
        <v>1784</v>
      </c>
      <c r="K24" s="25">
        <f>PRODUCT(0.23,H24)</f>
        <v>32.660000000000004</v>
      </c>
      <c r="L24" s="25">
        <v>190.38</v>
      </c>
      <c r="M24" s="25">
        <f t="shared" ref="M24:M29" si="2">J24+K24-L24</f>
        <v>1626.2800000000002</v>
      </c>
      <c r="N24" s="25">
        <f>SUM(754,M24)</f>
        <v>2380.2800000000002</v>
      </c>
      <c r="O24" s="30"/>
    </row>
    <row r="25" spans="1:15" ht="15.75">
      <c r="A25" s="27" t="s">
        <v>63</v>
      </c>
      <c r="B25" s="28" t="s">
        <v>64</v>
      </c>
      <c r="C25" s="29">
        <v>22</v>
      </c>
      <c r="D25" s="29" t="s">
        <v>26</v>
      </c>
      <c r="E25" s="29">
        <v>200</v>
      </c>
      <c r="F25" s="29"/>
      <c r="G25" s="29">
        <v>4187</v>
      </c>
      <c r="H25" s="29">
        <v>186</v>
      </c>
      <c r="I25" s="16"/>
      <c r="J25" s="25">
        <f t="shared" si="0"/>
        <v>1784</v>
      </c>
      <c r="K25" s="25">
        <f>PRODUCT(0.23,H25)</f>
        <v>42.78</v>
      </c>
      <c r="L25" s="25">
        <v>190.38</v>
      </c>
      <c r="M25" s="25">
        <f t="shared" si="2"/>
        <v>1636.4</v>
      </c>
      <c r="N25" s="25">
        <f>SUM(754,M25)</f>
        <v>2390.4</v>
      </c>
      <c r="O25" s="30"/>
    </row>
    <row r="26" spans="1:15" ht="15.75">
      <c r="A26" s="22" t="s">
        <v>65</v>
      </c>
      <c r="B26" s="23" t="s">
        <v>66</v>
      </c>
      <c r="C26" s="24">
        <v>23</v>
      </c>
      <c r="D26" s="24" t="s">
        <v>26</v>
      </c>
      <c r="E26" s="24">
        <v>200</v>
      </c>
      <c r="F26" s="24"/>
      <c r="G26" s="24">
        <v>3817</v>
      </c>
      <c r="H26" s="24">
        <v>151</v>
      </c>
      <c r="I26" s="16"/>
      <c r="J26" s="25">
        <f t="shared" si="0"/>
        <v>1784</v>
      </c>
      <c r="K26" s="25">
        <f>PRODUCT(0.23,H26)</f>
        <v>34.730000000000004</v>
      </c>
      <c r="L26" s="25">
        <v>190.38</v>
      </c>
      <c r="M26" s="25">
        <f t="shared" si="2"/>
        <v>1628.35</v>
      </c>
      <c r="N26" s="25">
        <f>SUM(754,M26)</f>
        <v>2382.35</v>
      </c>
      <c r="O26" s="30"/>
    </row>
    <row r="27" spans="1:15" ht="15.75">
      <c r="A27" s="27" t="s">
        <v>67</v>
      </c>
      <c r="B27" s="28" t="s">
        <v>68</v>
      </c>
      <c r="C27" s="29">
        <v>24</v>
      </c>
      <c r="D27" s="29" t="s">
        <v>26</v>
      </c>
      <c r="E27" s="29">
        <v>200</v>
      </c>
      <c r="F27" s="29"/>
      <c r="G27" s="29">
        <v>4097</v>
      </c>
      <c r="H27" s="29">
        <v>132</v>
      </c>
      <c r="I27" s="16"/>
      <c r="J27" s="25">
        <f t="shared" si="0"/>
        <v>1784</v>
      </c>
      <c r="K27" s="25">
        <f>PRODUCT(0.23,H27)</f>
        <v>30.360000000000003</v>
      </c>
      <c r="L27" s="25">
        <v>190.38</v>
      </c>
      <c r="M27" s="25">
        <f t="shared" si="2"/>
        <v>1623.98</v>
      </c>
      <c r="N27" s="25">
        <f>SUM(754,M27)</f>
        <v>2377.98</v>
      </c>
      <c r="O27" s="30"/>
    </row>
    <row r="28" spans="1:15" ht="15.75">
      <c r="A28" s="22" t="s">
        <v>69</v>
      </c>
      <c r="B28" s="23" t="s">
        <v>70</v>
      </c>
      <c r="C28" s="24">
        <v>25</v>
      </c>
      <c r="D28" s="24" t="s">
        <v>26</v>
      </c>
      <c r="E28" s="24">
        <v>200</v>
      </c>
      <c r="F28" s="24"/>
      <c r="G28" s="24">
        <v>4203</v>
      </c>
      <c r="H28" s="24">
        <v>136</v>
      </c>
      <c r="I28" s="16"/>
      <c r="J28" s="25">
        <f t="shared" si="0"/>
        <v>1784</v>
      </c>
      <c r="K28" s="25">
        <f>PRODUCT(0.23,H28)</f>
        <v>31.28</v>
      </c>
      <c r="L28" s="25">
        <v>190.38</v>
      </c>
      <c r="M28" s="25">
        <f t="shared" si="2"/>
        <v>1624.9</v>
      </c>
      <c r="N28" s="25">
        <f>SUM(754,M28)</f>
        <v>2378.9</v>
      </c>
      <c r="O28" s="30"/>
    </row>
    <row r="29" spans="1:15" ht="15.75">
      <c r="A29" s="27" t="s">
        <v>71</v>
      </c>
      <c r="B29" s="28" t="s">
        <v>72</v>
      </c>
      <c r="C29" s="29">
        <v>26</v>
      </c>
      <c r="D29" s="29" t="s">
        <v>26</v>
      </c>
      <c r="E29" s="29">
        <v>200</v>
      </c>
      <c r="F29" s="29"/>
      <c r="G29" s="29">
        <v>3432</v>
      </c>
      <c r="H29" s="29">
        <v>146</v>
      </c>
      <c r="I29" s="16"/>
      <c r="J29" s="25">
        <f t="shared" si="0"/>
        <v>1784</v>
      </c>
      <c r="K29" s="25">
        <f>PRODUCT(0.23,H29)</f>
        <v>33.58</v>
      </c>
      <c r="L29" s="25">
        <v>190.38</v>
      </c>
      <c r="M29" s="25">
        <f t="shared" si="2"/>
        <v>1627.1999999999998</v>
      </c>
      <c r="N29" s="25">
        <f>SUM(754,M29)</f>
        <v>2381.1999999999998</v>
      </c>
      <c r="O29" s="30"/>
    </row>
    <row r="30" spans="1:15">
      <c r="I30" s="5"/>
    </row>
    <row r="32" spans="1:15" ht="15" customHeight="1"/>
    <row r="33" ht="15" customHeight="1"/>
    <row r="34" ht="15" customHeight="1"/>
  </sheetData>
  <sortState xmlns:xlrd2="http://schemas.microsoft.com/office/spreadsheetml/2017/richdata2" ref="A2:I59">
    <sortCondition ref="A2:A59"/>
  </sortState>
  <pageMargins left="0.7" right="0.7" top="0.75" bottom="0.75" header="0.3" footer="0.3"/>
  <ignoredErrors>
    <ignoredError sqref="N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DDEC-0205-460D-9EBF-377CA82A52E8}">
  <dimension ref="B2:L17"/>
  <sheetViews>
    <sheetView workbookViewId="0">
      <selection activeCell="N2" sqref="N2"/>
    </sheetView>
  </sheetViews>
  <sheetFormatPr defaultRowHeight="15"/>
  <cols>
    <col min="3" max="3" width="14.85546875" customWidth="1"/>
    <col min="4" max="4" width="3.28515625" customWidth="1"/>
    <col min="5" max="5" width="19.28515625" customWidth="1"/>
    <col min="6" max="6" width="9.42578125" customWidth="1"/>
    <col min="7" max="7" width="3.85546875" customWidth="1"/>
    <col min="8" max="8" width="17.5703125" customWidth="1"/>
    <col min="9" max="9" width="13.5703125" customWidth="1"/>
    <col min="10" max="10" width="3.5703125" customWidth="1"/>
    <col min="11" max="11" width="23.140625" customWidth="1"/>
    <col min="13" max="13" width="3.85546875" customWidth="1"/>
  </cols>
  <sheetData>
    <row r="2" spans="2:12">
      <c r="B2" s="10" t="s">
        <v>73</v>
      </c>
      <c r="C2" s="10"/>
      <c r="E2" s="11" t="s">
        <v>74</v>
      </c>
      <c r="F2" s="11"/>
      <c r="H2" s="11" t="s">
        <v>75</v>
      </c>
      <c r="I2" s="11"/>
      <c r="K2" s="12" t="s">
        <v>76</v>
      </c>
      <c r="L2" s="12"/>
    </row>
    <row r="3" spans="2:12">
      <c r="B3" s="13" t="s">
        <v>77</v>
      </c>
      <c r="C3" s="13"/>
      <c r="E3" s="1" t="s">
        <v>78</v>
      </c>
      <c r="F3" s="6">
        <v>8.92</v>
      </c>
      <c r="H3" s="1" t="s">
        <v>78</v>
      </c>
      <c r="I3" s="6">
        <v>5.75</v>
      </c>
      <c r="K3" s="1" t="s">
        <v>79</v>
      </c>
      <c r="L3" s="1" t="s">
        <v>80</v>
      </c>
    </row>
    <row r="4" spans="2:12">
      <c r="B4" s="13"/>
      <c r="C4" s="13"/>
      <c r="E4" s="1" t="s">
        <v>81</v>
      </c>
      <c r="F4" s="6">
        <v>6.72</v>
      </c>
      <c r="H4" s="1" t="s">
        <v>82</v>
      </c>
      <c r="I4" s="6">
        <v>0.42</v>
      </c>
      <c r="K4" s="1" t="s">
        <v>83</v>
      </c>
      <c r="L4" s="1" t="s">
        <v>84</v>
      </c>
    </row>
    <row r="5" spans="2:12">
      <c r="E5" s="1" t="s">
        <v>82</v>
      </c>
      <c r="F5" s="6">
        <v>0.23</v>
      </c>
      <c r="H5" s="1" t="s">
        <v>80</v>
      </c>
      <c r="I5" s="6">
        <v>230</v>
      </c>
      <c r="K5" s="1" t="s">
        <v>85</v>
      </c>
      <c r="L5" s="1" t="s">
        <v>86</v>
      </c>
    </row>
    <row r="6" spans="2:12">
      <c r="E6" s="1" t="s">
        <v>80</v>
      </c>
      <c r="F6" s="6">
        <v>230</v>
      </c>
      <c r="H6" s="3" t="s">
        <v>84</v>
      </c>
      <c r="I6" s="7">
        <v>296.8</v>
      </c>
      <c r="K6" s="3" t="s">
        <v>87</v>
      </c>
      <c r="L6" s="3" t="s">
        <v>7</v>
      </c>
    </row>
    <row r="7" spans="2:12">
      <c r="E7" s="1" t="s">
        <v>88</v>
      </c>
      <c r="F7" s="6">
        <v>227.2</v>
      </c>
      <c r="H7" s="1" t="s">
        <v>89</v>
      </c>
      <c r="I7" s="1" t="s">
        <v>90</v>
      </c>
      <c r="K7" s="1" t="s">
        <v>91</v>
      </c>
      <c r="L7" s="1" t="s">
        <v>89</v>
      </c>
    </row>
    <row r="8" spans="2:12">
      <c r="E8" s="3" t="s">
        <v>86</v>
      </c>
      <c r="F8" s="7">
        <v>296.8</v>
      </c>
    </row>
    <row r="9" spans="2:12">
      <c r="E9" s="1" t="s">
        <v>89</v>
      </c>
      <c r="F9" s="2" t="s">
        <v>92</v>
      </c>
      <c r="H9" s="11" t="s">
        <v>93</v>
      </c>
      <c r="I9" s="11"/>
    </row>
    <row r="10" spans="2:12">
      <c r="H10" s="4" t="s">
        <v>94</v>
      </c>
      <c r="I10" s="14" t="s">
        <v>95</v>
      </c>
    </row>
    <row r="11" spans="2:12">
      <c r="E11" s="15" t="s">
        <v>96</v>
      </c>
      <c r="F11" s="15"/>
      <c r="H11" s="4" t="s">
        <v>97</v>
      </c>
      <c r="I11" s="14"/>
    </row>
    <row r="12" spans="2:12">
      <c r="E12" s="1" t="s">
        <v>98</v>
      </c>
      <c r="F12" s="1" t="s">
        <v>95</v>
      </c>
    </row>
    <row r="13" spans="2:12">
      <c r="E13" s="1" t="s">
        <v>99</v>
      </c>
      <c r="F13" s="1" t="s">
        <v>100</v>
      </c>
    </row>
    <row r="15" spans="2:12">
      <c r="E15" s="8" t="s">
        <v>101</v>
      </c>
      <c r="F15" s="9"/>
    </row>
    <row r="16" spans="2:12">
      <c r="E16" s="9"/>
      <c r="F16" s="9"/>
    </row>
    <row r="17" spans="5:6" ht="32.25" customHeight="1">
      <c r="E17" s="9"/>
      <c r="F17" s="9"/>
    </row>
  </sheetData>
  <mergeCells count="9">
    <mergeCell ref="E15:F17"/>
    <mergeCell ref="B2:C2"/>
    <mergeCell ref="E2:F2"/>
    <mergeCell ref="H2:I2"/>
    <mergeCell ref="K2:L2"/>
    <mergeCell ref="B3:C4"/>
    <mergeCell ref="H9:I9"/>
    <mergeCell ref="I10:I11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FAE0-ED39-4A7B-9676-FCD70B85CE00}">
  <dimension ref="A1:H10"/>
  <sheetViews>
    <sheetView tabSelected="1" topLeftCell="D1" workbookViewId="0">
      <selection activeCell="H1" sqref="H1:H2"/>
    </sheetView>
  </sheetViews>
  <sheetFormatPr defaultRowHeight="15"/>
  <cols>
    <col min="1" max="1" width="23.85546875" customWidth="1"/>
    <col min="2" max="2" width="33.85546875" customWidth="1"/>
    <col min="3" max="3" width="26.140625" customWidth="1"/>
    <col min="4" max="4" width="22.7109375" customWidth="1"/>
    <col min="5" max="5" width="19" customWidth="1"/>
    <col min="6" max="6" width="19.28515625" customWidth="1"/>
    <col min="7" max="7" width="23" customWidth="1"/>
    <col min="8" max="8" width="28" customWidth="1"/>
    <col min="9" max="9" width="30.85546875" customWidth="1"/>
  </cols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33" t="s">
        <v>108</v>
      </c>
      <c r="H1" s="1" t="s">
        <v>109</v>
      </c>
    </row>
    <row r="2" spans="1:8">
      <c r="A2" s="31">
        <f>'Controle de Produtividade '!O2</f>
        <v>62092</v>
      </c>
      <c r="B2" s="31">
        <v>6565</v>
      </c>
      <c r="C2" s="31">
        <v>1596.55</v>
      </c>
      <c r="D2" s="31">
        <f>SUM(A2:C2)</f>
        <v>70253.55</v>
      </c>
      <c r="E2" s="31">
        <v>2569874</v>
      </c>
      <c r="F2" s="31">
        <v>120236.23</v>
      </c>
      <c r="G2" s="34">
        <f>E2+F2-D2</f>
        <v>2619856.6800000002</v>
      </c>
      <c r="H2" s="32" t="s">
        <v>110</v>
      </c>
    </row>
    <row r="3" spans="1:8" ht="15" customHeight="1"/>
    <row r="4" spans="1:8" ht="15" customHeight="1"/>
    <row r="5" spans="1:8" ht="15" customHeight="1"/>
    <row r="6" spans="1:8" ht="15" customHeight="1"/>
    <row r="8" spans="1:8" ht="15" customHeight="1"/>
    <row r="9" spans="1:8" ht="15" customHeight="1"/>
    <row r="10" spans="1:8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2022-09-26T16:15:02Z</dcterms:created>
  <dcterms:modified xsi:type="dcterms:W3CDTF">2022-09-28T12:14:19Z</dcterms:modified>
  <cp:category/>
  <cp:contentStatus/>
</cp:coreProperties>
</file>