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GuilhermeRed\Documents\Materiais\data_science\abordagem_estatistica\"/>
    </mc:Choice>
  </mc:AlternateContent>
  <xr:revisionPtr revIDLastSave="0" documentId="13_ncr:1_{9C2CEBED-B08A-4A22-BE9C-53D38535572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lan1" sheetId="1" r:id="rId1"/>
    <sheet name="Plan2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3" l="1"/>
  <c r="X8" i="3"/>
  <c r="V9" i="3"/>
  <c r="V8" i="3"/>
  <c r="L36" i="3"/>
  <c r="L18" i="3"/>
  <c r="N55" i="3"/>
  <c r="L55" i="3"/>
  <c r="L56" i="3" s="1"/>
  <c r="N36" i="3"/>
  <c r="L37" i="3" s="1"/>
  <c r="N18" i="3"/>
  <c r="H67" i="3"/>
  <c r="G66" i="3"/>
  <c r="I65" i="3"/>
  <c r="G65" i="3"/>
  <c r="G64" i="3"/>
  <c r="I63" i="3"/>
  <c r="G63" i="3"/>
  <c r="G62" i="3"/>
  <c r="I61" i="3"/>
  <c r="G61" i="3"/>
  <c r="G60" i="3"/>
  <c r="I59" i="3"/>
  <c r="G59" i="3"/>
  <c r="G58" i="3"/>
  <c r="I57" i="3"/>
  <c r="G57" i="3"/>
  <c r="J56" i="3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G56" i="3"/>
  <c r="G55" i="3"/>
  <c r="S7" i="3"/>
  <c r="H48" i="3"/>
  <c r="G47" i="3"/>
  <c r="G46" i="3"/>
  <c r="G45" i="3"/>
  <c r="G44" i="3"/>
  <c r="G43" i="3"/>
  <c r="G42" i="3"/>
  <c r="G41" i="3"/>
  <c r="G40" i="3"/>
  <c r="G39" i="3"/>
  <c r="G38" i="3"/>
  <c r="J37" i="3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G37" i="3"/>
  <c r="G36" i="3"/>
  <c r="H30" i="3"/>
  <c r="I46" i="3" s="1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19" i="3"/>
  <c r="G20" i="3"/>
  <c r="G21" i="3"/>
  <c r="G22" i="3"/>
  <c r="G23" i="3"/>
  <c r="G24" i="3"/>
  <c r="G25" i="3"/>
  <c r="G26" i="3"/>
  <c r="G27" i="3"/>
  <c r="G28" i="3"/>
  <c r="G29" i="3"/>
  <c r="G18" i="3"/>
  <c r="N56" i="3" l="1"/>
  <c r="G67" i="3"/>
  <c r="I56" i="3"/>
  <c r="I55" i="3"/>
  <c r="I58" i="3"/>
  <c r="I60" i="3"/>
  <c r="I62" i="3"/>
  <c r="I64" i="3"/>
  <c r="I66" i="3"/>
  <c r="L19" i="3"/>
  <c r="N37" i="3"/>
  <c r="L38" i="3" s="1"/>
  <c r="O38" i="3" s="1"/>
  <c r="N19" i="3"/>
  <c r="I28" i="3"/>
  <c r="I24" i="3"/>
  <c r="I37" i="3"/>
  <c r="G30" i="3"/>
  <c r="S8" i="3" s="1"/>
  <c r="I20" i="3"/>
  <c r="I27" i="3"/>
  <c r="I23" i="3"/>
  <c r="I19" i="3"/>
  <c r="I36" i="3"/>
  <c r="I39" i="3"/>
  <c r="I41" i="3"/>
  <c r="I43" i="3"/>
  <c r="I45" i="3"/>
  <c r="I47" i="3"/>
  <c r="I22" i="3"/>
  <c r="I26" i="3"/>
  <c r="I29" i="3"/>
  <c r="I25" i="3"/>
  <c r="I21" i="3"/>
  <c r="I18" i="3"/>
  <c r="G48" i="3"/>
  <c r="S9" i="3" s="1"/>
  <c r="I38" i="3"/>
  <c r="I40" i="3"/>
  <c r="I42" i="3"/>
  <c r="I44" i="3"/>
  <c r="I45" i="2"/>
  <c r="K45" i="2"/>
  <c r="K46" i="2"/>
  <c r="J47" i="2" s="1"/>
  <c r="I28" i="2"/>
  <c r="I74" i="2" s="1"/>
  <c r="I40" i="2"/>
  <c r="J46" i="2"/>
  <c r="J29" i="2"/>
  <c r="K29" i="2"/>
  <c r="K30" i="2" s="1"/>
  <c r="J31" i="2" s="1"/>
  <c r="K28" i="2"/>
  <c r="I57" i="2"/>
  <c r="J28" i="2"/>
  <c r="J45" i="2"/>
  <c r="I67" i="3" l="1"/>
  <c r="K55" i="3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L57" i="3"/>
  <c r="N38" i="3"/>
  <c r="L20" i="3"/>
  <c r="O20" i="3" s="1"/>
  <c r="I48" i="3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18" i="3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I30" i="3"/>
  <c r="I29" i="2"/>
  <c r="I46" i="2"/>
  <c r="I30" i="2"/>
  <c r="K47" i="2"/>
  <c r="J30" i="2"/>
  <c r="J64" i="2" s="1"/>
  <c r="J63" i="2"/>
  <c r="K63" i="2"/>
  <c r="I63" i="2" s="1"/>
  <c r="K31" i="2"/>
  <c r="K62" i="2"/>
  <c r="I62" i="2" s="1"/>
  <c r="J62" i="2"/>
  <c r="N57" i="3" l="1"/>
  <c r="P57" i="3" s="1"/>
  <c r="O57" i="3"/>
  <c r="L39" i="3"/>
  <c r="N39" i="3" s="1"/>
  <c r="P38" i="3"/>
  <c r="N20" i="3"/>
  <c r="P20" i="3" s="1"/>
  <c r="J32" i="2"/>
  <c r="I31" i="2"/>
  <c r="K48" i="2"/>
  <c r="I47" i="2"/>
  <c r="K64" i="2"/>
  <c r="I64" i="2" s="1"/>
  <c r="J48" i="2"/>
  <c r="J65" i="2" s="1"/>
  <c r="K65" i="2"/>
  <c r="I65" i="2" s="1"/>
  <c r="K32" i="2"/>
  <c r="I32" i="2" s="1"/>
  <c r="L58" i="3" l="1"/>
  <c r="L40" i="3"/>
  <c r="N40" i="3"/>
  <c r="L21" i="3"/>
  <c r="K49" i="2"/>
  <c r="I48" i="2"/>
  <c r="J49" i="2"/>
  <c r="J66" i="2" s="1"/>
  <c r="J33" i="2"/>
  <c r="K66" i="2"/>
  <c r="I66" i="2" s="1"/>
  <c r="K33" i="2"/>
  <c r="I33" i="2" s="1"/>
  <c r="N58" i="3" l="1"/>
  <c r="L59" i="3"/>
  <c r="L41" i="3"/>
  <c r="N41" i="3" s="1"/>
  <c r="L42" i="3" s="1"/>
  <c r="U12" i="3" s="1"/>
  <c r="P41" i="3"/>
  <c r="N42" i="3"/>
  <c r="W12" i="3" s="1"/>
  <c r="N21" i="3"/>
  <c r="K50" i="2"/>
  <c r="I49" i="2"/>
  <c r="J50" i="2"/>
  <c r="J67" i="2" s="1"/>
  <c r="J34" i="2"/>
  <c r="K67" i="2"/>
  <c r="I67" i="2" s="1"/>
  <c r="K34" i="2"/>
  <c r="I34" i="2" s="1"/>
  <c r="N59" i="3" l="1"/>
  <c r="L60" i="3" s="1"/>
  <c r="O41" i="3"/>
  <c r="L22" i="3"/>
  <c r="L43" i="3"/>
  <c r="K51" i="2"/>
  <c r="I50" i="2"/>
  <c r="J51" i="2"/>
  <c r="J68" i="2" s="1"/>
  <c r="J35" i="2"/>
  <c r="K68" i="2"/>
  <c r="I68" i="2" s="1"/>
  <c r="K35" i="2"/>
  <c r="I35" i="2" s="1"/>
  <c r="O60" i="3" l="1"/>
  <c r="N60" i="3"/>
  <c r="L61" i="3"/>
  <c r="P60" i="3"/>
  <c r="V10" i="3"/>
  <c r="N22" i="3"/>
  <c r="N43" i="3"/>
  <c r="K52" i="2"/>
  <c r="I51" i="2"/>
  <c r="J52" i="2"/>
  <c r="J69" i="2" s="1"/>
  <c r="J36" i="2"/>
  <c r="K69" i="2"/>
  <c r="I69" i="2" s="1"/>
  <c r="K36" i="2"/>
  <c r="I36" i="2" s="1"/>
  <c r="U13" i="3" l="1"/>
  <c r="N61" i="3"/>
  <c r="W13" i="3" s="1"/>
  <c r="L62" i="3"/>
  <c r="N62" i="3" s="1"/>
  <c r="L23" i="3"/>
  <c r="X10" i="3"/>
  <c r="L44" i="3"/>
  <c r="K53" i="2"/>
  <c r="I52" i="2"/>
  <c r="J53" i="2"/>
  <c r="J70" i="2" s="1"/>
  <c r="J37" i="2"/>
  <c r="K70" i="2"/>
  <c r="I70" i="2" s="1"/>
  <c r="K37" i="2"/>
  <c r="I37" i="2" s="1"/>
  <c r="L63" i="3" l="1"/>
  <c r="O23" i="3"/>
  <c r="N23" i="3"/>
  <c r="O63" i="3"/>
  <c r="N44" i="3"/>
  <c r="O44" i="3"/>
  <c r="K54" i="2"/>
  <c r="I53" i="2"/>
  <c r="J54" i="2"/>
  <c r="J71" i="2" s="1"/>
  <c r="J38" i="2"/>
  <c r="K71" i="2"/>
  <c r="I71" i="2" s="1"/>
  <c r="K38" i="2"/>
  <c r="I38" i="2" s="1"/>
  <c r="N63" i="3" l="1"/>
  <c r="P63" i="3" s="1"/>
  <c r="L64" i="3"/>
  <c r="N64" i="3" s="1"/>
  <c r="L24" i="3"/>
  <c r="P23" i="3"/>
  <c r="L65" i="3"/>
  <c r="L45" i="3"/>
  <c r="P44" i="3"/>
  <c r="N65" i="3"/>
  <c r="L66" i="3" s="1"/>
  <c r="K55" i="2"/>
  <c r="I54" i="2"/>
  <c r="J55" i="2"/>
  <c r="J72" i="2" s="1"/>
  <c r="J39" i="2"/>
  <c r="K72" i="2"/>
  <c r="I72" i="2" s="1"/>
  <c r="K39" i="2"/>
  <c r="I39" i="2" s="1"/>
  <c r="N24" i="3" l="1"/>
  <c r="U11" i="3"/>
  <c r="O66" i="3"/>
  <c r="L67" i="3"/>
  <c r="N45" i="3"/>
  <c r="N66" i="3"/>
  <c r="N67" i="3" s="1"/>
  <c r="K56" i="2"/>
  <c r="I55" i="2"/>
  <c r="J56" i="2"/>
  <c r="J73" i="2" s="1"/>
  <c r="K40" i="2"/>
  <c r="L25" i="3" l="1"/>
  <c r="W11" i="3"/>
  <c r="P66" i="3"/>
  <c r="L46" i="3"/>
  <c r="I56" i="2"/>
  <c r="K57" i="2"/>
  <c r="K74" i="2" s="1"/>
  <c r="K73" i="2"/>
  <c r="I73" i="2" s="1"/>
  <c r="N25" i="3" l="1"/>
  <c r="N46" i="3"/>
  <c r="L26" i="3" l="1"/>
  <c r="L47" i="3"/>
  <c r="N26" i="3" l="1"/>
  <c r="P26" i="3" s="1"/>
  <c r="O26" i="3"/>
  <c r="N47" i="3"/>
  <c r="O47" i="3"/>
  <c r="L48" i="3"/>
  <c r="L27" i="3" l="1"/>
  <c r="N27" i="3" s="1"/>
  <c r="N48" i="3"/>
  <c r="P47" i="3"/>
  <c r="L28" i="3" l="1"/>
  <c r="N28" i="3" l="1"/>
  <c r="L29" i="3" l="1"/>
  <c r="N29" i="3" l="1"/>
  <c r="L30" i="3"/>
  <c r="O29" i="3"/>
  <c r="N30" i="3" l="1"/>
  <c r="P29" i="3"/>
</calcChain>
</file>

<file path=xl/sharedStrings.xml><?xml version="1.0" encoding="utf-8"?>
<sst xmlns="http://schemas.openxmlformats.org/spreadsheetml/2006/main" count="186" uniqueCount="67">
  <si>
    <t>Dados</t>
  </si>
  <si>
    <t>Tipos</t>
  </si>
  <si>
    <t>Euros</t>
  </si>
  <si>
    <t>Descrição</t>
  </si>
  <si>
    <t>Disponível para crédito</t>
  </si>
  <si>
    <t>%</t>
  </si>
  <si>
    <t>Taxa de Juros do produto A ao mês</t>
  </si>
  <si>
    <t>Taxa de Juros do produto B ao mês</t>
  </si>
  <si>
    <t>Limite mínimo da carteira do Produto B do crédito disponível</t>
  </si>
  <si>
    <t>Limite mínimo da carteira do Produto A do crédito disponível</t>
  </si>
  <si>
    <t>Limite máximo de crédito disponível para produto A</t>
  </si>
  <si>
    <t>Limite máximo de crédito disponível para produto B</t>
  </si>
  <si>
    <t>Imposto sobre movimentação financeira</t>
  </si>
  <si>
    <t xml:space="preserve">% </t>
  </si>
  <si>
    <t>Classes</t>
  </si>
  <si>
    <t>Liberação de crédito mensal Produto A e B</t>
  </si>
  <si>
    <t>Liberação de crédito mensal Produto A</t>
  </si>
  <si>
    <t>Liberação de crédito mensal Produto B</t>
  </si>
  <si>
    <t>Produto B</t>
  </si>
  <si>
    <t>Produto A</t>
  </si>
  <si>
    <t>Produto B em 2019</t>
  </si>
  <si>
    <t>Produto A em 2019</t>
  </si>
  <si>
    <t>Limite inferior</t>
  </si>
  <si>
    <t>Limite superior</t>
  </si>
  <si>
    <t>Intervalos</t>
  </si>
  <si>
    <t>Liberação</t>
  </si>
  <si>
    <t>Limite máximo</t>
  </si>
  <si>
    <t>Crédito disponível</t>
  </si>
  <si>
    <t>Limite mínimo</t>
  </si>
  <si>
    <t>Produto A e B</t>
  </si>
  <si>
    <t>Total</t>
  </si>
  <si>
    <t>Libereção</t>
  </si>
  <si>
    <t>Liberação (%)</t>
  </si>
  <si>
    <t>Limite Mínimo</t>
  </si>
  <si>
    <t>Inferior</t>
  </si>
  <si>
    <t>Superior</t>
  </si>
  <si>
    <t>|-|</t>
  </si>
  <si>
    <r>
      <t>Frequência simples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</si>
  <si>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r>
      <t>Frequência acumulada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</si>
  <si>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>Frequência relativa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ri</t>
    </r>
    <r>
      <rPr>
        <b/>
        <sz val="11"/>
        <color theme="1"/>
        <rFont val="Calibri"/>
        <family val="2"/>
        <scheme val="minor"/>
      </rPr>
      <t>)</t>
    </r>
  </si>
  <si>
    <r>
      <t>Frequência relativa acumulada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ra</t>
    </r>
    <r>
      <rPr>
        <b/>
        <i/>
        <sz val="11"/>
        <color theme="1"/>
        <rFont val="Calibri"/>
        <family val="2"/>
        <scheme val="minor"/>
      </rPr>
      <t>)</t>
    </r>
  </si>
  <si>
    <r>
      <t>x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</si>
  <si>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i</t>
  </si>
  <si>
    <r>
      <t>Intervalo (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</si>
  <si>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t xml:space="preserve">Σ </t>
  </si>
  <si>
    <t>Recursos</t>
  </si>
  <si>
    <t>Méida trimestral</t>
  </si>
  <si>
    <t>Recurso</t>
  </si>
  <si>
    <t>Julho</t>
  </si>
  <si>
    <t>com</t>
  </si>
  <si>
    <t>Liberação relativa</t>
  </si>
  <si>
    <t>de Maio com</t>
  </si>
  <si>
    <t>de Liberação</t>
  </si>
  <si>
    <t>de Recurso</t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</si>
  <si>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A</t>
    </r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</si>
  <si>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B</t>
    </r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</si>
  <si>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E </t>
    </r>
    <r>
      <rPr>
        <i/>
        <sz val="16"/>
        <color theme="1"/>
        <rFont val="Calibri"/>
        <family val="2"/>
        <scheme val="minor"/>
      </rPr>
      <t>B</t>
    </r>
  </si>
  <si>
    <r>
      <t xml:space="preserve">Recursos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</si>
  <si>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Recursos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</si>
  <si>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Limite da carteira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</si>
  <si>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Limite da  carteira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</si>
  <si>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Mediana Anual do Produto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</si>
  <si>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Mediana Anual do Produto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</si>
  <si>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Razão entre a Mediana anual do 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</si>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</sst>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167" formatCode="0.00000%"/>
    <numFmt numFmtId="172" formatCode="_-[$€-2]\ * #,##0.00_-;\-[$€-2]\ * #,##0.00_-;_-[$€-2]\ * &quot;-&quot;??_-;_-@_-"/>
    <numFmt numFmtId="173" formatCode="_-[$€-2]\ * #,##0.00000_-;\-[$€-2]\ * #,##0.00000_-;_-[$€-2]\ * &quot;-&quot;?????_-;_-@_-"/>
    <numFmt numFmtId="176" formatCode="_-[$€-2]\ * #,##0.00000_-;\-[$€-2]\ * #,##0.00000_-;_-[$€-2]\ * &quot;-&quot;??_-;_-@_-"/>
    <numFmt numFmtId="185" formatCode="_-[$R$-416]\ * #,##0.00_-;\-[$R$-416]\ * #,##0.00_-;_-[$R$-416]\ * &quot;-&quot;??_-;_-@_-"/>
    <numFmt numFmtId="188" formatCode="_-[$R$-416]\ * #,##0.00000_-;\-[$R$-416]\ * #,##0.000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auto="1"/>
      </bottom>
      <diagonal style="medium">
        <color theme="0"/>
      </diagonal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/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double">
        <color auto="1"/>
      </top>
      <bottom style="medium">
        <color theme="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9" fontId="0" fillId="0" borderId="10" xfId="0" applyNumberFormat="1" applyBorder="1" applyAlignment="1">
      <alignment vertical="center"/>
    </xf>
    <xf numFmtId="0" fontId="0" fillId="0" borderId="10" xfId="0" applyBorder="1"/>
    <xf numFmtId="0" fontId="0" fillId="0" borderId="11" xfId="0" applyBorder="1"/>
    <xf numFmtId="172" fontId="0" fillId="0" borderId="10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72" fontId="0" fillId="0" borderId="10" xfId="0" applyNumberFormat="1" applyBorder="1" applyAlignment="1">
      <alignment horizontal="right" vertical="center"/>
    </xf>
    <xf numFmtId="0" fontId="1" fillId="0" borderId="6" xfId="0" applyFont="1" applyBorder="1" applyAlignment="1">
      <alignment wrapText="1"/>
    </xf>
    <xf numFmtId="172" fontId="0" fillId="0" borderId="7" xfId="0" applyNumberForma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185" fontId="0" fillId="0" borderId="14" xfId="0" applyNumberFormat="1" applyBorder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167" fontId="0" fillId="0" borderId="10" xfId="2" applyNumberFormat="1" applyFont="1" applyBorder="1"/>
    <xf numFmtId="167" fontId="0" fillId="0" borderId="10" xfId="0" applyNumberFormat="1" applyBorder="1" applyAlignment="1">
      <alignment horizontal="center"/>
    </xf>
    <xf numFmtId="167" fontId="0" fillId="0" borderId="10" xfId="0" applyNumberFormat="1" applyBorder="1"/>
    <xf numFmtId="0" fontId="0" fillId="0" borderId="12" xfId="0" applyBorder="1" applyAlignment="1">
      <alignment horizontal="center"/>
    </xf>
    <xf numFmtId="167" fontId="0" fillId="0" borderId="13" xfId="2" applyNumberFormat="1" applyFont="1" applyBorder="1"/>
    <xf numFmtId="185" fontId="0" fillId="0" borderId="13" xfId="0" applyNumberFormat="1" applyBorder="1"/>
    <xf numFmtId="0" fontId="0" fillId="0" borderId="18" xfId="0" applyBorder="1" applyAlignment="1">
      <alignment horizontal="center"/>
    </xf>
    <xf numFmtId="0" fontId="0" fillId="0" borderId="19" xfId="0" applyFill="1" applyBorder="1" applyAlignment="1">
      <alignment horizontal="right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center"/>
    </xf>
    <xf numFmtId="167" fontId="0" fillId="0" borderId="19" xfId="2" applyNumberFormat="1" applyFont="1" applyBorder="1"/>
    <xf numFmtId="167" fontId="0" fillId="0" borderId="19" xfId="0" applyNumberFormat="1" applyBorder="1" applyAlignment="1">
      <alignment horizontal="center"/>
    </xf>
    <xf numFmtId="167" fontId="0" fillId="0" borderId="19" xfId="0" applyNumberFormat="1" applyBorder="1"/>
    <xf numFmtId="0" fontId="0" fillId="0" borderId="22" xfId="0" applyFill="1" applyBorder="1" applyAlignment="1">
      <alignment horizontal="right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2" xfId="0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2" xfId="0" applyNumberFormat="1" applyBorder="1"/>
    <xf numFmtId="0" fontId="0" fillId="0" borderId="23" xfId="0" applyBorder="1"/>
    <xf numFmtId="0" fontId="1" fillId="0" borderId="25" xfId="0" applyFont="1" applyBorder="1" applyAlignment="1">
      <alignment wrapText="1"/>
    </xf>
    <xf numFmtId="172" fontId="0" fillId="0" borderId="25" xfId="0" applyNumberForma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1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wrapText="1"/>
    </xf>
    <xf numFmtId="0" fontId="1" fillId="0" borderId="28" xfId="0" applyFont="1" applyBorder="1" applyAlignment="1">
      <alignment horizontal="left" vertical="center" wrapText="1"/>
    </xf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1" fillId="0" borderId="30" xfId="0" applyFont="1" applyBorder="1" applyAlignment="1">
      <alignment wrapText="1"/>
    </xf>
    <xf numFmtId="172" fontId="0" fillId="0" borderId="30" xfId="0" applyNumberFormat="1" applyBorder="1" applyAlignment="1">
      <alignment vertical="center"/>
    </xf>
    <xf numFmtId="0" fontId="1" fillId="0" borderId="10" xfId="0" applyFont="1" applyBorder="1" applyAlignment="1">
      <alignment wrapText="1"/>
    </xf>
    <xf numFmtId="173" fontId="0" fillId="0" borderId="10" xfId="0" applyNumberFormat="1" applyBorder="1"/>
    <xf numFmtId="0" fontId="0" fillId="0" borderId="10" xfId="0" quotePrefix="1" applyBorder="1"/>
    <xf numFmtId="0" fontId="0" fillId="0" borderId="16" xfId="0" applyBorder="1"/>
    <xf numFmtId="0" fontId="0" fillId="0" borderId="28" xfId="0" applyBorder="1"/>
    <xf numFmtId="0" fontId="3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85" fontId="0" fillId="0" borderId="33" xfId="0" applyNumberFormat="1" applyBorder="1"/>
    <xf numFmtId="0" fontId="3" fillId="0" borderId="34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14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72" fontId="0" fillId="0" borderId="14" xfId="0" applyNumberFormat="1" applyBorder="1"/>
    <xf numFmtId="0" fontId="1" fillId="0" borderId="18" xfId="0" applyFont="1" applyBorder="1" applyAlignment="1"/>
    <xf numFmtId="172" fontId="0" fillId="0" borderId="33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4" xfId="2" applyNumberFormat="1" applyFont="1" applyBorder="1"/>
    <xf numFmtId="167" fontId="0" fillId="0" borderId="4" xfId="0" applyNumberFormat="1" applyBorder="1" applyAlignment="1">
      <alignment horizontal="center"/>
    </xf>
    <xf numFmtId="167" fontId="0" fillId="0" borderId="4" xfId="0" applyNumberFormat="1" applyBorder="1"/>
    <xf numFmtId="167" fontId="0" fillId="0" borderId="7" xfId="0" applyNumberFormat="1" applyBorder="1" applyAlignment="1">
      <alignment horizontal="center"/>
    </xf>
    <xf numFmtId="167" fontId="0" fillId="0" borderId="7" xfId="0" applyNumberFormat="1" applyBorder="1"/>
    <xf numFmtId="0" fontId="0" fillId="0" borderId="15" xfId="0" applyBorder="1"/>
    <xf numFmtId="0" fontId="0" fillId="0" borderId="33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7" fontId="0" fillId="0" borderId="41" xfId="2" applyNumberFormat="1" applyFont="1" applyBorder="1" applyAlignment="1">
      <alignment horizontal="center"/>
    </xf>
    <xf numFmtId="185" fontId="0" fillId="0" borderId="29" xfId="0" applyNumberFormat="1" applyBorder="1"/>
    <xf numFmtId="172" fontId="0" fillId="0" borderId="29" xfId="0" applyNumberFormat="1" applyBorder="1"/>
    <xf numFmtId="172" fontId="0" fillId="0" borderId="13" xfId="0" applyNumberFormat="1" applyBorder="1"/>
    <xf numFmtId="0" fontId="0" fillId="0" borderId="42" xfId="0" applyBorder="1"/>
    <xf numFmtId="0" fontId="0" fillId="0" borderId="43" xfId="0" applyBorder="1"/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88" fontId="0" fillId="0" borderId="10" xfId="0" applyNumberFormat="1" applyBorder="1"/>
    <xf numFmtId="188" fontId="0" fillId="0" borderId="13" xfId="0" applyNumberFormat="1" applyBorder="1"/>
    <xf numFmtId="188" fontId="0" fillId="0" borderId="7" xfId="0" applyNumberFormat="1" applyBorder="1"/>
    <xf numFmtId="176" fontId="0" fillId="0" borderId="10" xfId="0" applyNumberFormat="1" applyBorder="1" applyAlignment="1">
      <alignment vertical="center"/>
    </xf>
    <xf numFmtId="176" fontId="0" fillId="0" borderId="4" xfId="1" applyNumberFormat="1" applyFont="1" applyBorder="1" applyAlignment="1">
      <alignment vertical="center"/>
    </xf>
    <xf numFmtId="188" fontId="0" fillId="0" borderId="20" xfId="0" applyNumberFormat="1" applyBorder="1"/>
    <xf numFmtId="188" fontId="0" fillId="0" borderId="21" xfId="0" applyNumberFormat="1" applyBorder="1"/>
    <xf numFmtId="188" fontId="0" fillId="0" borderId="16" xfId="0" applyNumberFormat="1" applyBorder="1"/>
    <xf numFmtId="188" fontId="0" fillId="0" borderId="17" xfId="0" applyNumberFormat="1" applyBorder="1"/>
    <xf numFmtId="188" fontId="0" fillId="0" borderId="2" xfId="2" applyNumberFormat="1" applyFont="1" applyBorder="1" applyAlignment="1">
      <alignment horizontal="center"/>
    </xf>
    <xf numFmtId="188" fontId="0" fillId="0" borderId="19" xfId="0" applyNumberFormat="1" applyBorder="1"/>
    <xf numFmtId="188" fontId="0" fillId="0" borderId="4" xfId="0" applyNumberFormat="1" applyBorder="1"/>
    <xf numFmtId="188" fontId="0" fillId="0" borderId="2" xfId="0" applyNumberFormat="1" applyBorder="1"/>
    <xf numFmtId="188" fontId="0" fillId="0" borderId="5" xfId="0" applyNumberFormat="1" applyBorder="1"/>
    <xf numFmtId="188" fontId="0" fillId="0" borderId="11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5:D12" totalsRowShown="0" headerRowDxfId="8">
  <autoFilter ref="B5:D12" xr:uid="{00000000-0009-0000-0100-000002000000}"/>
  <tableColumns count="3">
    <tableColumn id="1" xr3:uid="{00000000-0010-0000-0000-000001000000}" name="Dados"/>
    <tableColumn id="2" xr3:uid="{00000000-0010-0000-0000-000002000000}" name="Tipos"/>
    <tableColumn id="3" xr3:uid="{00000000-0010-0000-0000-000003000000}" name="Descriçã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24" displayName="Tabela24" ref="B15:D22" totalsRowShown="0" headerRowDxfId="7">
  <autoFilter ref="B15:D22" xr:uid="{00000000-0009-0000-0100-000003000000}"/>
  <tableColumns count="3">
    <tableColumn id="1" xr3:uid="{00000000-0010-0000-0100-000001000000}" name="Dados"/>
    <tableColumn id="2" xr3:uid="{00000000-0010-0000-0100-000002000000}" name="Tipos"/>
    <tableColumn id="3" xr3:uid="{00000000-0010-0000-0100-000003000000}" name="Descriçã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22" sqref="Q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74"/>
  <sheetViews>
    <sheetView topLeftCell="E19" workbookViewId="0">
      <selection activeCell="G30" sqref="G30:G39"/>
    </sheetView>
  </sheetViews>
  <sheetFormatPr defaultRowHeight="15" x14ac:dyDescent="0.25"/>
  <cols>
    <col min="2" max="2" width="27" bestFit="1" customWidth="1"/>
    <col min="4" max="4" width="56" bestFit="1" customWidth="1"/>
    <col min="5" max="5" width="15.85546875" customWidth="1"/>
    <col min="6" max="6" width="12.5703125" customWidth="1"/>
    <col min="7" max="7" width="13.140625" bestFit="1" customWidth="1"/>
    <col min="8" max="9" width="18.28515625" customWidth="1"/>
    <col min="10" max="10" width="14.5703125" bestFit="1" customWidth="1"/>
    <col min="11" max="11" width="17.42578125" bestFit="1" customWidth="1"/>
    <col min="12" max="12" width="19.85546875" customWidth="1"/>
    <col min="16" max="16" width="18.7109375" customWidth="1"/>
    <col min="18" max="18" width="11.28515625" customWidth="1"/>
    <col min="19" max="19" width="14.5703125" customWidth="1"/>
    <col min="20" max="20" width="17.140625" customWidth="1"/>
    <col min="21" max="22" width="16.140625" customWidth="1"/>
  </cols>
  <sheetData>
    <row r="4" spans="2:12" x14ac:dyDescent="0.25">
      <c r="B4" s="9" t="s">
        <v>21</v>
      </c>
      <c r="C4" s="9"/>
      <c r="D4" s="9"/>
      <c r="E4" s="9"/>
      <c r="F4" s="9"/>
    </row>
    <row r="5" spans="2:12" x14ac:dyDescent="0.25">
      <c r="B5" s="1" t="s">
        <v>0</v>
      </c>
      <c r="C5" s="1" t="s">
        <v>1</v>
      </c>
      <c r="D5" s="1" t="s">
        <v>3</v>
      </c>
    </row>
    <row r="6" spans="2:12" x14ac:dyDescent="0.25">
      <c r="B6" s="2">
        <v>90000000</v>
      </c>
      <c r="C6" t="s">
        <v>2</v>
      </c>
      <c r="D6" t="s">
        <v>4</v>
      </c>
    </row>
    <row r="7" spans="2:12" x14ac:dyDescent="0.25">
      <c r="B7">
        <v>64</v>
      </c>
      <c r="C7" t="s">
        <v>5</v>
      </c>
      <c r="D7" t="s">
        <v>10</v>
      </c>
    </row>
    <row r="8" spans="2:12" x14ac:dyDescent="0.25">
      <c r="B8">
        <v>14</v>
      </c>
      <c r="C8" t="s">
        <v>5</v>
      </c>
      <c r="D8" t="s">
        <v>6</v>
      </c>
    </row>
    <row r="9" spans="2:12" x14ac:dyDescent="0.25">
      <c r="B9">
        <v>23</v>
      </c>
      <c r="C9" t="s">
        <v>5</v>
      </c>
      <c r="D9" t="s">
        <v>9</v>
      </c>
    </row>
    <row r="10" spans="2:12" x14ac:dyDescent="0.25">
      <c r="B10">
        <v>15</v>
      </c>
      <c r="C10" t="s">
        <v>5</v>
      </c>
      <c r="D10" t="s">
        <v>12</v>
      </c>
      <c r="K10" s="3"/>
      <c r="L10" s="3"/>
    </row>
    <row r="11" spans="2:12" x14ac:dyDescent="0.25">
      <c r="B11">
        <v>6</v>
      </c>
      <c r="C11" t="s">
        <v>13</v>
      </c>
      <c r="D11" t="s">
        <v>15</v>
      </c>
    </row>
    <row r="12" spans="2:12" x14ac:dyDescent="0.25">
      <c r="B12">
        <v>6</v>
      </c>
      <c r="C12" t="s">
        <v>5</v>
      </c>
      <c r="D12" t="s">
        <v>16</v>
      </c>
    </row>
    <row r="14" spans="2:12" x14ac:dyDescent="0.25">
      <c r="B14" s="9" t="s">
        <v>20</v>
      </c>
      <c r="C14" s="9"/>
      <c r="D14" s="9"/>
      <c r="E14" s="9"/>
      <c r="F14" s="9"/>
    </row>
    <row r="15" spans="2:12" x14ac:dyDescent="0.25">
      <c r="B15" s="1" t="s">
        <v>0</v>
      </c>
      <c r="C15" s="1" t="s">
        <v>1</v>
      </c>
      <c r="D15" s="1" t="s">
        <v>3</v>
      </c>
    </row>
    <row r="16" spans="2:12" x14ac:dyDescent="0.25">
      <c r="B16" s="2">
        <v>90000000</v>
      </c>
      <c r="C16" t="s">
        <v>2</v>
      </c>
      <c r="D16" t="s">
        <v>4</v>
      </c>
    </row>
    <row r="17" spans="2:23" x14ac:dyDescent="0.25">
      <c r="B17">
        <v>36</v>
      </c>
      <c r="C17" t="s">
        <v>5</v>
      </c>
      <c r="D17" t="s">
        <v>11</v>
      </c>
    </row>
    <row r="18" spans="2:23" x14ac:dyDescent="0.25">
      <c r="B18">
        <v>10</v>
      </c>
      <c r="C18" t="s">
        <v>5</v>
      </c>
      <c r="D18" t="s">
        <v>7</v>
      </c>
    </row>
    <row r="19" spans="2:23" x14ac:dyDescent="0.25">
      <c r="B19">
        <v>31</v>
      </c>
      <c r="C19" t="s">
        <v>5</v>
      </c>
      <c r="D19" t="s">
        <v>8</v>
      </c>
    </row>
    <row r="20" spans="2:23" x14ac:dyDescent="0.25">
      <c r="B20">
        <v>15</v>
      </c>
      <c r="C20" t="s">
        <v>5</v>
      </c>
      <c r="D20" t="s">
        <v>12</v>
      </c>
    </row>
    <row r="21" spans="2:23" x14ac:dyDescent="0.25">
      <c r="B21">
        <v>6</v>
      </c>
      <c r="C21" t="s">
        <v>13</v>
      </c>
      <c r="D21" t="s">
        <v>15</v>
      </c>
    </row>
    <row r="22" spans="2:23" x14ac:dyDescent="0.25">
      <c r="B22">
        <v>6</v>
      </c>
      <c r="C22" t="s">
        <v>5</v>
      </c>
      <c r="D22" t="s">
        <v>17</v>
      </c>
    </row>
    <row r="25" spans="2:23" x14ac:dyDescent="0.25">
      <c r="E25" s="9" t="s">
        <v>19</v>
      </c>
      <c r="F25" s="9"/>
      <c r="G25" s="9"/>
      <c r="H25" s="9"/>
      <c r="I25" s="9"/>
      <c r="J25" s="9"/>
      <c r="K25" s="9"/>
      <c r="L25" s="8"/>
    </row>
    <row r="26" spans="2:23" x14ac:dyDescent="0.25">
      <c r="E26" s="9" t="s">
        <v>14</v>
      </c>
      <c r="F26" s="9" t="s">
        <v>24</v>
      </c>
      <c r="G26" s="9"/>
      <c r="H26" s="9" t="s">
        <v>32</v>
      </c>
      <c r="I26" s="9" t="s">
        <v>31</v>
      </c>
      <c r="J26" s="9" t="s">
        <v>26</v>
      </c>
      <c r="K26" s="9" t="s">
        <v>27</v>
      </c>
      <c r="N26" s="3"/>
      <c r="W26" s="10"/>
    </row>
    <row r="27" spans="2:23" x14ac:dyDescent="0.25">
      <c r="E27" s="9"/>
      <c r="F27" s="1" t="s">
        <v>22</v>
      </c>
      <c r="G27" s="1" t="s">
        <v>23</v>
      </c>
      <c r="H27" s="9"/>
      <c r="I27" s="9"/>
      <c r="J27" s="9"/>
      <c r="K27" s="9"/>
      <c r="W27" s="10"/>
    </row>
    <row r="28" spans="2:23" x14ac:dyDescent="0.25">
      <c r="E28">
        <v>0</v>
      </c>
      <c r="F28">
        <v>1</v>
      </c>
      <c r="G28">
        <v>31</v>
      </c>
      <c r="H28" s="4">
        <v>0.06</v>
      </c>
      <c r="I28">
        <f>K28*H28</f>
        <v>3456000</v>
      </c>
      <c r="J28">
        <f>B6*B7/100</f>
        <v>57600000</v>
      </c>
      <c r="K28" s="6">
        <f>B6*B7/100</f>
        <v>57600000</v>
      </c>
    </row>
    <row r="29" spans="2:23" x14ac:dyDescent="0.25">
      <c r="E29">
        <v>1</v>
      </c>
      <c r="F29">
        <v>1</v>
      </c>
      <c r="G29">
        <v>28</v>
      </c>
      <c r="H29" s="4">
        <v>0.06</v>
      </c>
      <c r="I29">
        <f t="shared" ref="I29:I39" si="0">K29*H29</f>
        <v>3248640</v>
      </c>
      <c r="J29">
        <f t="shared" ref="J29:J39" si="1">K28*$B$7/100</f>
        <v>36864000</v>
      </c>
      <c r="K29" s="6">
        <f t="shared" ref="K29:K39" si="2">K28-(K28*H28)</f>
        <v>54144000</v>
      </c>
    </row>
    <row r="30" spans="2:23" x14ac:dyDescent="0.25">
      <c r="E30">
        <v>2</v>
      </c>
      <c r="F30">
        <v>1</v>
      </c>
      <c r="G30">
        <v>31</v>
      </c>
      <c r="H30" s="4">
        <v>0.06</v>
      </c>
      <c r="I30">
        <f t="shared" si="0"/>
        <v>3053721.6000000001</v>
      </c>
      <c r="J30">
        <f t="shared" si="1"/>
        <v>34652160</v>
      </c>
      <c r="K30" s="6">
        <f t="shared" si="2"/>
        <v>50895360</v>
      </c>
    </row>
    <row r="31" spans="2:23" x14ac:dyDescent="0.25">
      <c r="E31">
        <v>3</v>
      </c>
      <c r="F31">
        <v>1</v>
      </c>
      <c r="G31">
        <v>30</v>
      </c>
      <c r="H31" s="4">
        <v>0.06</v>
      </c>
      <c r="I31">
        <f t="shared" si="0"/>
        <v>2870498.304</v>
      </c>
      <c r="J31">
        <f t="shared" si="1"/>
        <v>32573030.399999999</v>
      </c>
      <c r="K31" s="6">
        <f t="shared" si="2"/>
        <v>47841638.399999999</v>
      </c>
    </row>
    <row r="32" spans="2:23" x14ac:dyDescent="0.25">
      <c r="E32">
        <v>4</v>
      </c>
      <c r="F32">
        <v>1</v>
      </c>
      <c r="G32">
        <v>31</v>
      </c>
      <c r="H32" s="4">
        <v>0.06</v>
      </c>
      <c r="I32">
        <f t="shared" si="0"/>
        <v>2698268.40576</v>
      </c>
      <c r="J32">
        <f t="shared" si="1"/>
        <v>30618648.575999998</v>
      </c>
      <c r="K32" s="6">
        <f t="shared" si="2"/>
        <v>44971140.096000001</v>
      </c>
    </row>
    <row r="33" spans="5:12" x14ac:dyDescent="0.25">
      <c r="E33">
        <v>5</v>
      </c>
      <c r="F33">
        <v>1</v>
      </c>
      <c r="G33">
        <v>30</v>
      </c>
      <c r="H33" s="4">
        <v>0.06</v>
      </c>
      <c r="I33">
        <f t="shared" si="0"/>
        <v>2536372.3014143999</v>
      </c>
      <c r="J33">
        <f t="shared" si="1"/>
        <v>28781529.66144</v>
      </c>
      <c r="K33" s="6">
        <f t="shared" si="2"/>
        <v>42272871.690240003</v>
      </c>
    </row>
    <row r="34" spans="5:12" x14ac:dyDescent="0.25">
      <c r="E34">
        <v>6</v>
      </c>
      <c r="F34">
        <v>1</v>
      </c>
      <c r="G34">
        <v>31</v>
      </c>
      <c r="H34" s="4">
        <v>0.06</v>
      </c>
      <c r="I34">
        <f t="shared" si="0"/>
        <v>2384189.9633295359</v>
      </c>
      <c r="J34">
        <f t="shared" si="1"/>
        <v>27054637.881753601</v>
      </c>
      <c r="K34" s="6">
        <f t="shared" si="2"/>
        <v>39736499.388825603</v>
      </c>
    </row>
    <row r="35" spans="5:12" x14ac:dyDescent="0.25">
      <c r="E35">
        <v>7</v>
      </c>
      <c r="F35">
        <v>1</v>
      </c>
      <c r="G35">
        <v>31</v>
      </c>
      <c r="H35" s="4">
        <v>0.06</v>
      </c>
      <c r="I35">
        <f t="shared" si="0"/>
        <v>2241138.5655297637</v>
      </c>
      <c r="J35">
        <f t="shared" si="1"/>
        <v>25431359.608848386</v>
      </c>
      <c r="K35" s="6">
        <f t="shared" si="2"/>
        <v>37352309.425496064</v>
      </c>
    </row>
    <row r="36" spans="5:12" x14ac:dyDescent="0.25">
      <c r="E36">
        <v>8</v>
      </c>
      <c r="F36">
        <v>1</v>
      </c>
      <c r="G36">
        <v>30</v>
      </c>
      <c r="H36" s="4">
        <v>0.06</v>
      </c>
      <c r="I36">
        <f t="shared" si="0"/>
        <v>2106670.2515979782</v>
      </c>
      <c r="J36">
        <f t="shared" si="1"/>
        <v>23905478.032317482</v>
      </c>
      <c r="K36" s="6">
        <f t="shared" si="2"/>
        <v>35111170.8599663</v>
      </c>
    </row>
    <row r="37" spans="5:12" x14ac:dyDescent="0.25">
      <c r="E37">
        <v>9</v>
      </c>
      <c r="F37">
        <v>1</v>
      </c>
      <c r="G37">
        <v>31</v>
      </c>
      <c r="H37" s="4">
        <v>0.06</v>
      </c>
      <c r="I37">
        <f t="shared" si="0"/>
        <v>1980270.0365020994</v>
      </c>
      <c r="J37">
        <f t="shared" si="1"/>
        <v>22471149.350378431</v>
      </c>
      <c r="K37" s="6">
        <f t="shared" si="2"/>
        <v>33004500.608368322</v>
      </c>
    </row>
    <row r="38" spans="5:12" x14ac:dyDescent="0.25">
      <c r="E38">
        <v>10</v>
      </c>
      <c r="F38">
        <v>1</v>
      </c>
      <c r="G38">
        <v>30</v>
      </c>
      <c r="H38" s="4">
        <v>0.06</v>
      </c>
      <c r="I38">
        <f t="shared" si="0"/>
        <v>1861453.8343119733</v>
      </c>
      <c r="J38">
        <f t="shared" si="1"/>
        <v>21122880.389355727</v>
      </c>
      <c r="K38" s="6">
        <f t="shared" si="2"/>
        <v>31024230.571866222</v>
      </c>
    </row>
    <row r="39" spans="5:12" x14ac:dyDescent="0.25">
      <c r="E39">
        <v>11</v>
      </c>
      <c r="F39">
        <v>1</v>
      </c>
      <c r="G39">
        <v>31</v>
      </c>
      <c r="H39" s="4">
        <v>7.3800000000000004E-2</v>
      </c>
      <c r="I39">
        <f t="shared" si="0"/>
        <v>2152212.9232315035</v>
      </c>
      <c r="J39">
        <f t="shared" si="1"/>
        <v>19855507.565994382</v>
      </c>
      <c r="K39" s="6">
        <f t="shared" si="2"/>
        <v>29162776.737554248</v>
      </c>
    </row>
    <row r="40" spans="5:12" x14ac:dyDescent="0.25">
      <c r="H40" s="1" t="s">
        <v>28</v>
      </c>
      <c r="I40">
        <f>B6*B9/100</f>
        <v>20700000</v>
      </c>
      <c r="J40" s="1" t="s">
        <v>30</v>
      </c>
      <c r="K40" s="6">
        <f>SUM(K28:K39)</f>
        <v>503116497.77831674</v>
      </c>
    </row>
    <row r="42" spans="5:12" x14ac:dyDescent="0.25">
      <c r="E42" s="9" t="s">
        <v>18</v>
      </c>
      <c r="F42" s="9"/>
      <c r="G42" s="9"/>
      <c r="H42" s="9"/>
      <c r="I42" s="9"/>
      <c r="J42" s="9"/>
      <c r="K42" s="9"/>
      <c r="L42" s="9"/>
    </row>
    <row r="43" spans="5:12" x14ac:dyDescent="0.25">
      <c r="E43" s="7" t="s">
        <v>14</v>
      </c>
      <c r="F43" s="7" t="s">
        <v>24</v>
      </c>
      <c r="G43" s="7"/>
      <c r="H43" s="9" t="s">
        <v>32</v>
      </c>
      <c r="I43" s="9" t="s">
        <v>25</v>
      </c>
      <c r="J43" s="9" t="s">
        <v>26</v>
      </c>
      <c r="K43" s="9" t="s">
        <v>27</v>
      </c>
    </row>
    <row r="44" spans="5:12" x14ac:dyDescent="0.25">
      <c r="E44" s="7"/>
      <c r="F44" s="1" t="s">
        <v>22</v>
      </c>
      <c r="G44" s="1" t="s">
        <v>23</v>
      </c>
      <c r="H44" s="9"/>
      <c r="I44" s="9"/>
      <c r="J44" s="9"/>
      <c r="K44" s="9"/>
    </row>
    <row r="45" spans="5:12" x14ac:dyDescent="0.25">
      <c r="E45">
        <v>0</v>
      </c>
      <c r="F45">
        <v>1</v>
      </c>
      <c r="G45">
        <v>31</v>
      </c>
      <c r="H45" s="5">
        <v>0.06</v>
      </c>
      <c r="I45">
        <f>H45*K45</f>
        <v>1944000</v>
      </c>
      <c r="J45">
        <f>B16*B17/100</f>
        <v>32400000</v>
      </c>
      <c r="K45" s="6">
        <f>B16*B17/100</f>
        <v>32400000</v>
      </c>
    </row>
    <row r="46" spans="5:12" x14ac:dyDescent="0.25">
      <c r="E46">
        <v>1</v>
      </c>
      <c r="F46">
        <v>1</v>
      </c>
      <c r="G46">
        <v>28</v>
      </c>
      <c r="H46" s="5">
        <v>0.06</v>
      </c>
      <c r="I46">
        <f t="shared" ref="I46:I56" si="3">H46*K46</f>
        <v>1827360</v>
      </c>
      <c r="J46">
        <f t="shared" ref="J46:J56" si="4">K45*$B$17/100</f>
        <v>11664000</v>
      </c>
      <c r="K46" s="6">
        <f t="shared" ref="K46:K56" si="5">K45-(K45*H45)</f>
        <v>30456000</v>
      </c>
    </row>
    <row r="47" spans="5:12" x14ac:dyDescent="0.25">
      <c r="E47">
        <v>2</v>
      </c>
      <c r="F47">
        <v>1</v>
      </c>
      <c r="G47">
        <v>31</v>
      </c>
      <c r="H47" s="5">
        <v>0.06</v>
      </c>
      <c r="I47">
        <f t="shared" si="3"/>
        <v>1717718.4</v>
      </c>
      <c r="J47">
        <f t="shared" si="4"/>
        <v>10964160</v>
      </c>
      <c r="K47" s="6">
        <f t="shared" si="5"/>
        <v>28628640</v>
      </c>
    </row>
    <row r="48" spans="5:12" x14ac:dyDescent="0.25">
      <c r="E48">
        <v>3</v>
      </c>
      <c r="F48">
        <v>1</v>
      </c>
      <c r="G48">
        <v>30</v>
      </c>
      <c r="H48" s="5">
        <v>7.3800000000000004E-2</v>
      </c>
      <c r="I48">
        <f t="shared" si="3"/>
        <v>1986026.0140800003</v>
      </c>
      <c r="J48">
        <f t="shared" si="4"/>
        <v>10306310.4</v>
      </c>
      <c r="K48" s="6">
        <f t="shared" si="5"/>
        <v>26910921.600000001</v>
      </c>
    </row>
    <row r="49" spans="5:12" x14ac:dyDescent="0.25">
      <c r="E49">
        <v>4</v>
      </c>
      <c r="F49">
        <v>1</v>
      </c>
      <c r="G49">
        <v>31</v>
      </c>
      <c r="H49" s="5">
        <v>7.3800000000000004E-2</v>
      </c>
      <c r="I49">
        <f t="shared" si="3"/>
        <v>1839457.2942408964</v>
      </c>
      <c r="J49">
        <f t="shared" si="4"/>
        <v>9687931.7760000005</v>
      </c>
      <c r="K49" s="6">
        <f t="shared" si="5"/>
        <v>24924895.585920002</v>
      </c>
    </row>
    <row r="50" spans="5:12" x14ac:dyDescent="0.25">
      <c r="E50">
        <v>5</v>
      </c>
      <c r="F50">
        <v>1</v>
      </c>
      <c r="G50">
        <v>30</v>
      </c>
      <c r="H50" s="5">
        <v>0.06</v>
      </c>
      <c r="I50">
        <f t="shared" si="3"/>
        <v>1385126.2975007463</v>
      </c>
      <c r="J50">
        <f t="shared" si="4"/>
        <v>8972962.4109312017</v>
      </c>
      <c r="K50" s="6">
        <f t="shared" si="5"/>
        <v>23085438.291679107</v>
      </c>
    </row>
    <row r="51" spans="5:12" x14ac:dyDescent="0.25">
      <c r="E51">
        <v>6</v>
      </c>
      <c r="F51">
        <v>1</v>
      </c>
      <c r="G51">
        <v>31</v>
      </c>
      <c r="H51" s="5">
        <v>0.06</v>
      </c>
      <c r="I51">
        <f t="shared" si="3"/>
        <v>1302018.7196507016</v>
      </c>
      <c r="J51">
        <f t="shared" si="4"/>
        <v>8310757.7850044789</v>
      </c>
      <c r="K51" s="6">
        <f t="shared" si="5"/>
        <v>21700311.994178362</v>
      </c>
    </row>
    <row r="52" spans="5:12" x14ac:dyDescent="0.25">
      <c r="E52">
        <v>7</v>
      </c>
      <c r="F52">
        <v>1</v>
      </c>
      <c r="G52">
        <v>31</v>
      </c>
      <c r="H52" s="5">
        <v>0.06</v>
      </c>
      <c r="I52">
        <f t="shared" si="3"/>
        <v>1223897.5964716596</v>
      </c>
      <c r="J52">
        <f t="shared" si="4"/>
        <v>7812112.3179042097</v>
      </c>
      <c r="K52" s="6">
        <f t="shared" si="5"/>
        <v>20398293.274527662</v>
      </c>
    </row>
    <row r="53" spans="5:12" x14ac:dyDescent="0.25">
      <c r="E53">
        <v>8</v>
      </c>
      <c r="F53">
        <v>1</v>
      </c>
      <c r="G53">
        <v>30</v>
      </c>
      <c r="H53" s="5">
        <v>0.06</v>
      </c>
      <c r="I53">
        <f t="shared" si="3"/>
        <v>1150463.74068336</v>
      </c>
      <c r="J53">
        <f t="shared" si="4"/>
        <v>7343385.5788299581</v>
      </c>
      <c r="K53" s="6">
        <f t="shared" si="5"/>
        <v>19174395.678056002</v>
      </c>
    </row>
    <row r="54" spans="5:12" x14ac:dyDescent="0.25">
      <c r="E54">
        <v>9</v>
      </c>
      <c r="F54">
        <v>1</v>
      </c>
      <c r="G54">
        <v>31</v>
      </c>
      <c r="H54" s="5">
        <v>0.06</v>
      </c>
      <c r="I54">
        <f t="shared" si="3"/>
        <v>1081435.9162423583</v>
      </c>
      <c r="J54">
        <f t="shared" si="4"/>
        <v>6902782.4441001602</v>
      </c>
      <c r="K54" s="6">
        <f t="shared" si="5"/>
        <v>18023931.93737264</v>
      </c>
    </row>
    <row r="55" spans="5:12" x14ac:dyDescent="0.25">
      <c r="E55">
        <v>10</v>
      </c>
      <c r="F55">
        <v>1</v>
      </c>
      <c r="G55">
        <v>30</v>
      </c>
      <c r="H55" s="5">
        <v>0.06</v>
      </c>
      <c r="I55">
        <f t="shared" si="3"/>
        <v>1016549.7612678169</v>
      </c>
      <c r="J55">
        <f t="shared" si="4"/>
        <v>6488615.4974541496</v>
      </c>
      <c r="K55" s="6">
        <f t="shared" si="5"/>
        <v>16942496.021130282</v>
      </c>
    </row>
    <row r="56" spans="5:12" x14ac:dyDescent="0.25">
      <c r="E56">
        <v>11</v>
      </c>
      <c r="F56">
        <v>1</v>
      </c>
      <c r="G56">
        <v>31</v>
      </c>
      <c r="H56" s="5">
        <v>7.3800000000000004E-2</v>
      </c>
      <c r="I56">
        <f t="shared" si="3"/>
        <v>1175334.8339778502</v>
      </c>
      <c r="J56">
        <f t="shared" si="4"/>
        <v>6099298.5676069017</v>
      </c>
      <c r="K56" s="6">
        <f t="shared" si="5"/>
        <v>15925946.259862466</v>
      </c>
    </row>
    <row r="57" spans="5:12" x14ac:dyDescent="0.25">
      <c r="H57" s="1" t="s">
        <v>28</v>
      </c>
      <c r="I57">
        <f>$B$16*$B$19/100</f>
        <v>27900000</v>
      </c>
      <c r="J57" s="1" t="s">
        <v>30</v>
      </c>
      <c r="K57" s="6">
        <f>SUM(K45:K56)</f>
        <v>278571270.64272654</v>
      </c>
    </row>
    <row r="59" spans="5:12" x14ac:dyDescent="0.25">
      <c r="E59" s="9" t="s">
        <v>29</v>
      </c>
      <c r="F59" s="9"/>
      <c r="G59" s="9"/>
      <c r="H59" s="9"/>
      <c r="I59" s="9"/>
      <c r="J59" s="9"/>
      <c r="K59" s="9"/>
      <c r="L59" s="9"/>
    </row>
    <row r="60" spans="5:12" x14ac:dyDescent="0.25">
      <c r="E60" s="9" t="s">
        <v>14</v>
      </c>
      <c r="F60" s="9" t="s">
        <v>24</v>
      </c>
      <c r="G60" s="9"/>
      <c r="H60" s="9" t="s">
        <v>32</v>
      </c>
      <c r="I60" s="9" t="s">
        <v>25</v>
      </c>
      <c r="J60" s="9" t="s">
        <v>26</v>
      </c>
      <c r="K60" s="9" t="s">
        <v>27</v>
      </c>
    </row>
    <row r="61" spans="5:12" x14ac:dyDescent="0.25">
      <c r="E61" s="9"/>
      <c r="F61" s="1" t="s">
        <v>22</v>
      </c>
      <c r="G61" s="1" t="s">
        <v>23</v>
      </c>
      <c r="H61" s="9"/>
      <c r="I61" s="9"/>
      <c r="J61" s="9"/>
      <c r="K61" s="9"/>
    </row>
    <row r="62" spans="5:12" x14ac:dyDescent="0.25">
      <c r="E62">
        <v>0</v>
      </c>
      <c r="F62">
        <v>1</v>
      </c>
      <c r="G62">
        <v>31</v>
      </c>
      <c r="H62" s="5">
        <v>0.06</v>
      </c>
      <c r="I62">
        <f>H62*K62</f>
        <v>5400000</v>
      </c>
      <c r="J62">
        <f t="shared" ref="J62:K73" si="6">J28+J45</f>
        <v>90000000</v>
      </c>
      <c r="K62" s="6">
        <f t="shared" si="6"/>
        <v>90000000</v>
      </c>
    </row>
    <row r="63" spans="5:12" x14ac:dyDescent="0.25">
      <c r="E63">
        <v>1</v>
      </c>
      <c r="F63">
        <v>1</v>
      </c>
      <c r="G63">
        <v>28</v>
      </c>
      <c r="H63" s="5">
        <v>0.06</v>
      </c>
      <c r="I63">
        <f t="shared" ref="I63:I73" si="7">H63*K63</f>
        <v>5076000</v>
      </c>
      <c r="J63">
        <f t="shared" si="6"/>
        <v>48528000</v>
      </c>
      <c r="K63" s="6">
        <f t="shared" si="6"/>
        <v>84600000</v>
      </c>
    </row>
    <row r="64" spans="5:12" x14ac:dyDescent="0.25">
      <c r="E64">
        <v>2</v>
      </c>
      <c r="F64">
        <v>1</v>
      </c>
      <c r="G64">
        <v>31</v>
      </c>
      <c r="H64" s="5">
        <v>0.06</v>
      </c>
      <c r="I64">
        <f t="shared" si="7"/>
        <v>4771440</v>
      </c>
      <c r="J64">
        <f t="shared" si="6"/>
        <v>45616320</v>
      </c>
      <c r="K64" s="6">
        <f t="shared" si="6"/>
        <v>79524000</v>
      </c>
    </row>
    <row r="65" spans="5:11" x14ac:dyDescent="0.25">
      <c r="E65">
        <v>3</v>
      </c>
      <c r="F65">
        <v>1</v>
      </c>
      <c r="G65">
        <v>30</v>
      </c>
      <c r="H65" s="5">
        <v>7.3800000000000004E-2</v>
      </c>
      <c r="I65">
        <f t="shared" si="7"/>
        <v>5516738.9280000003</v>
      </c>
      <c r="J65">
        <f t="shared" si="6"/>
        <v>42879340.799999997</v>
      </c>
      <c r="K65" s="6">
        <f t="shared" si="6"/>
        <v>74752560</v>
      </c>
    </row>
    <row r="66" spans="5:11" x14ac:dyDescent="0.25">
      <c r="E66">
        <v>4</v>
      </c>
      <c r="F66">
        <v>1</v>
      </c>
      <c r="G66">
        <v>31</v>
      </c>
      <c r="H66" s="5">
        <v>7.3800000000000004E-2</v>
      </c>
      <c r="I66">
        <f t="shared" si="7"/>
        <v>5158327.4333256967</v>
      </c>
      <c r="J66">
        <f t="shared" si="6"/>
        <v>40306580.351999998</v>
      </c>
      <c r="K66" s="6">
        <f t="shared" si="6"/>
        <v>69896035.681920007</v>
      </c>
    </row>
    <row r="67" spans="5:11" x14ac:dyDescent="0.25">
      <c r="E67">
        <v>5</v>
      </c>
      <c r="F67">
        <v>1</v>
      </c>
      <c r="G67">
        <v>30</v>
      </c>
      <c r="H67" s="5">
        <v>0.06</v>
      </c>
      <c r="I67">
        <f t="shared" si="7"/>
        <v>3921498.5989151467</v>
      </c>
      <c r="J67">
        <f t="shared" si="6"/>
        <v>37754492.0723712</v>
      </c>
      <c r="K67" s="6">
        <f t="shared" si="6"/>
        <v>65358309.98191911</v>
      </c>
    </row>
    <row r="68" spans="5:11" x14ac:dyDescent="0.25">
      <c r="E68">
        <v>6</v>
      </c>
      <c r="F68">
        <v>1</v>
      </c>
      <c r="G68">
        <v>31</v>
      </c>
      <c r="H68" s="5">
        <v>0.06</v>
      </c>
      <c r="I68">
        <f t="shared" si="7"/>
        <v>3686208.682980238</v>
      </c>
      <c r="J68">
        <f t="shared" si="6"/>
        <v>35365395.666758083</v>
      </c>
      <c r="K68" s="6">
        <f t="shared" si="6"/>
        <v>61436811.383003965</v>
      </c>
    </row>
    <row r="69" spans="5:11" x14ac:dyDescent="0.25">
      <c r="E69">
        <v>7</v>
      </c>
      <c r="F69">
        <v>1</v>
      </c>
      <c r="G69">
        <v>31</v>
      </c>
      <c r="H69" s="5">
        <v>0.06</v>
      </c>
      <c r="I69">
        <f t="shared" si="7"/>
        <v>3465036.1620014235</v>
      </c>
      <c r="J69">
        <f t="shared" si="6"/>
        <v>33243471.926752597</v>
      </c>
      <c r="K69" s="6">
        <f t="shared" si="6"/>
        <v>57750602.700023726</v>
      </c>
    </row>
    <row r="70" spans="5:11" x14ac:dyDescent="0.25">
      <c r="E70">
        <v>8</v>
      </c>
      <c r="F70">
        <v>1</v>
      </c>
      <c r="G70">
        <v>30</v>
      </c>
      <c r="H70" s="5">
        <v>0.06</v>
      </c>
      <c r="I70">
        <f t="shared" si="7"/>
        <v>3257133.9922813382</v>
      </c>
      <c r="J70">
        <f t="shared" si="6"/>
        <v>31248863.611147441</v>
      </c>
      <c r="K70" s="6">
        <f t="shared" si="6"/>
        <v>54285566.538022302</v>
      </c>
    </row>
    <row r="71" spans="5:11" x14ac:dyDescent="0.25">
      <c r="E71">
        <v>9</v>
      </c>
      <c r="F71">
        <v>1</v>
      </c>
      <c r="G71">
        <v>31</v>
      </c>
      <c r="H71" s="5">
        <v>0.06</v>
      </c>
      <c r="I71">
        <f t="shared" si="7"/>
        <v>3061705.9527444574</v>
      </c>
      <c r="J71">
        <f t="shared" si="6"/>
        <v>29373931.794478592</v>
      </c>
      <c r="K71" s="6">
        <f t="shared" si="6"/>
        <v>51028432.545740962</v>
      </c>
    </row>
    <row r="72" spans="5:11" x14ac:dyDescent="0.25">
      <c r="E72">
        <v>10</v>
      </c>
      <c r="F72">
        <v>1</v>
      </c>
      <c r="G72">
        <v>30</v>
      </c>
      <c r="H72" s="5">
        <v>0.06</v>
      </c>
      <c r="I72">
        <f t="shared" si="7"/>
        <v>2878003.5955797904</v>
      </c>
      <c r="J72">
        <f t="shared" si="6"/>
        <v>27611495.886809878</v>
      </c>
      <c r="K72" s="6">
        <f t="shared" si="6"/>
        <v>47966726.592996508</v>
      </c>
    </row>
    <row r="73" spans="5:11" x14ac:dyDescent="0.25">
      <c r="E73">
        <v>11</v>
      </c>
      <c r="F73">
        <v>1</v>
      </c>
      <c r="G73">
        <v>31</v>
      </c>
      <c r="H73" s="5">
        <v>7.3800000000000004E-2</v>
      </c>
      <c r="I73">
        <f t="shared" si="7"/>
        <v>3327547.7572093536</v>
      </c>
      <c r="J73">
        <f t="shared" si="6"/>
        <v>25954806.133601286</v>
      </c>
      <c r="K73" s="6">
        <f t="shared" si="6"/>
        <v>45088722.997416712</v>
      </c>
    </row>
    <row r="74" spans="5:11" x14ac:dyDescent="0.25">
      <c r="H74" s="1" t="s">
        <v>33</v>
      </c>
      <c r="I74">
        <f>I28+I57</f>
        <v>31356000</v>
      </c>
      <c r="J74" s="1" t="s">
        <v>30</v>
      </c>
      <c r="K74" s="6">
        <f>K40+K57</f>
        <v>781687768.42104328</v>
      </c>
    </row>
  </sheetData>
  <mergeCells count="22">
    <mergeCell ref="B14:F14"/>
    <mergeCell ref="B4:F4"/>
    <mergeCell ref="F26:G26"/>
    <mergeCell ref="E26:E27"/>
    <mergeCell ref="H26:H27"/>
    <mergeCell ref="E25:K25"/>
    <mergeCell ref="W26:W27"/>
    <mergeCell ref="E60:E61"/>
    <mergeCell ref="F60:G60"/>
    <mergeCell ref="H60:H61"/>
    <mergeCell ref="J60:J61"/>
    <mergeCell ref="H43:H44"/>
    <mergeCell ref="J43:J44"/>
    <mergeCell ref="K43:K44"/>
    <mergeCell ref="J26:J27"/>
    <mergeCell ref="K26:K27"/>
    <mergeCell ref="I26:I27"/>
    <mergeCell ref="K60:K61"/>
    <mergeCell ref="E42:L42"/>
    <mergeCell ref="E59:L59"/>
    <mergeCell ref="I43:I44"/>
    <mergeCell ref="I60:I61"/>
  </mergeCells>
  <conditionalFormatting sqref="K29:K40">
    <cfRule type="cellIs" dxfId="6" priority="8" operator="greaterThan">
      <formula>$I$28</formula>
    </cfRule>
    <cfRule type="cellIs" dxfId="5" priority="9" operator="lessThan">
      <formula>$I$28</formula>
    </cfRule>
  </conditionalFormatting>
  <conditionalFormatting sqref="K46:K57">
    <cfRule type="cellIs" dxfId="4" priority="10" operator="greaterThan">
      <formula>$I$57</formula>
    </cfRule>
    <cfRule type="cellIs" dxfId="3" priority="11" operator="greaterThan">
      <formula>$I$57</formula>
    </cfRule>
  </conditionalFormatting>
  <conditionalFormatting sqref="K48:K56">
    <cfRule type="cellIs" dxfId="2" priority="15" operator="lessThan">
      <formula>$I$57</formula>
    </cfRule>
  </conditionalFormatting>
  <conditionalFormatting sqref="K63:K74">
    <cfRule type="cellIs" dxfId="1" priority="16" operator="lessThan">
      <formula>#REF!</formula>
    </cfRule>
    <cfRule type="cellIs" dxfId="0" priority="17" operator="greaterThan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57D0-61F5-421C-B639-672E7A5240C0}">
  <dimension ref="A1:Z301"/>
  <sheetViews>
    <sheetView tabSelected="1" topLeftCell="A15" workbookViewId="0">
      <selection activeCell="M51" sqref="M51"/>
    </sheetView>
  </sheetViews>
  <sheetFormatPr defaultRowHeight="15" x14ac:dyDescent="0.25"/>
  <cols>
    <col min="3" max="3" width="3" bestFit="1" customWidth="1"/>
    <col min="4" max="4" width="13.28515625" bestFit="1" customWidth="1"/>
    <col min="5" max="5" width="3" customWidth="1"/>
    <col min="7" max="7" width="18.42578125" bestFit="1" customWidth="1"/>
    <col min="8" max="8" width="21.85546875" bestFit="1" customWidth="1"/>
    <col min="9" max="9" width="21.140625" bestFit="1" customWidth="1"/>
    <col min="10" max="11" width="33.42578125" bestFit="1" customWidth="1"/>
    <col min="12" max="12" width="21" bestFit="1" customWidth="1"/>
    <col min="13" max="13" width="19.7109375" bestFit="1" customWidth="1"/>
    <col min="14" max="16" width="21.140625" customWidth="1"/>
    <col min="17" max="17" width="16.140625" customWidth="1"/>
    <col min="18" max="18" width="21.140625" customWidth="1"/>
    <col min="19" max="19" width="17.85546875" bestFit="1" customWidth="1"/>
    <col min="20" max="20" width="4" customWidth="1"/>
    <col min="21" max="21" width="19.42578125" customWidth="1"/>
    <col min="22" max="23" width="19" bestFit="1" customWidth="1"/>
    <col min="24" max="24" width="17.42578125" bestFit="1" customWidth="1"/>
    <col min="25" max="25" width="13.140625" bestFit="1" customWidth="1"/>
  </cols>
  <sheetData>
    <row r="1" spans="1:26" ht="15.75" thickBot="1" x14ac:dyDescent="0.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64"/>
      <c r="Q1" s="71"/>
      <c r="R1" s="109"/>
      <c r="S1" s="108"/>
      <c r="T1" s="108"/>
      <c r="U1" s="108"/>
      <c r="V1" s="108"/>
      <c r="W1" s="108"/>
      <c r="X1" s="108"/>
      <c r="Y1" s="108"/>
      <c r="Z1" s="57"/>
    </row>
    <row r="2" spans="1:26" ht="15.75" thickBo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64"/>
      <c r="Q2" s="17"/>
      <c r="R2" s="12" t="s">
        <v>45</v>
      </c>
      <c r="S2" s="124">
        <v>9000000</v>
      </c>
      <c r="T2" s="13"/>
      <c r="U2" s="13"/>
      <c r="V2" s="13"/>
      <c r="W2" s="13"/>
      <c r="X2" s="13"/>
      <c r="Y2" s="14"/>
      <c r="Z2" s="57"/>
    </row>
    <row r="3" spans="1:26" ht="15.75" thickBot="1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64"/>
      <c r="Q3" s="17"/>
      <c r="R3" s="61" t="s">
        <v>57</v>
      </c>
      <c r="S3" s="15">
        <v>0.64</v>
      </c>
      <c r="T3" s="16"/>
      <c r="U3" s="16"/>
      <c r="V3" s="16"/>
      <c r="W3" s="16"/>
      <c r="X3" s="16"/>
      <c r="Y3" s="17"/>
    </row>
    <row r="4" spans="1:26" ht="15.75" thickBot="1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64"/>
      <c r="Q4" s="17"/>
      <c r="R4" s="61" t="s">
        <v>58</v>
      </c>
      <c r="S4" s="15">
        <v>0.36</v>
      </c>
      <c r="T4" s="16"/>
      <c r="U4" s="16"/>
      <c r="V4" s="16"/>
      <c r="W4" s="16"/>
      <c r="X4" s="16"/>
      <c r="Y4" s="17"/>
      <c r="Z4" s="59"/>
    </row>
    <row r="5" spans="1:26" ht="30.75" thickBo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64"/>
      <c r="Q5" s="17"/>
      <c r="R5" s="61" t="s">
        <v>59</v>
      </c>
      <c r="S5" s="15">
        <v>0.23</v>
      </c>
      <c r="T5" s="16"/>
      <c r="U5" s="16"/>
      <c r="V5" s="16"/>
      <c r="W5" s="16"/>
      <c r="X5" s="16"/>
      <c r="Y5" s="17"/>
      <c r="Z5" s="59"/>
    </row>
    <row r="6" spans="1:26" ht="30.75" thickBot="1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64"/>
      <c r="Q6" s="17"/>
      <c r="R6" s="61" t="s">
        <v>60</v>
      </c>
      <c r="S6" s="15">
        <v>0.31</v>
      </c>
      <c r="T6" s="16"/>
      <c r="U6" s="16"/>
      <c r="V6" s="16"/>
      <c r="W6" s="16"/>
      <c r="X6" s="16"/>
      <c r="Y6" s="17"/>
      <c r="Z6" s="59"/>
    </row>
    <row r="7" spans="1:26" ht="45.75" thickBot="1" x14ac:dyDescent="0.3">
      <c r="A7" s="58"/>
      <c r="B7" s="58"/>
      <c r="C7" s="58"/>
      <c r="D7" s="58"/>
      <c r="E7" s="58"/>
      <c r="F7" s="58"/>
      <c r="G7" s="60"/>
      <c r="H7" s="58"/>
      <c r="I7" s="58"/>
      <c r="J7" s="58"/>
      <c r="K7" s="58"/>
      <c r="L7" s="58"/>
      <c r="M7" s="58"/>
      <c r="N7" s="58"/>
      <c r="O7" s="58"/>
      <c r="P7" s="64"/>
      <c r="Q7" s="17"/>
      <c r="R7" s="61" t="s">
        <v>12</v>
      </c>
      <c r="S7" s="123">
        <f>S2*15%</f>
        <v>1350000</v>
      </c>
      <c r="T7" s="16"/>
      <c r="U7" s="16"/>
      <c r="V7" s="16"/>
      <c r="W7" s="16"/>
      <c r="X7" s="16"/>
      <c r="Y7" s="17"/>
      <c r="Z7" s="59"/>
    </row>
    <row r="8" spans="1:26" ht="30.75" thickBot="1" x14ac:dyDescent="0.3">
      <c r="A8" s="58"/>
      <c r="B8" s="58"/>
      <c r="C8" s="58"/>
      <c r="D8" s="58"/>
      <c r="E8" s="58"/>
      <c r="F8" s="58"/>
      <c r="G8" s="60"/>
      <c r="H8" s="58"/>
      <c r="I8" s="58"/>
      <c r="J8" s="58"/>
      <c r="K8" s="58"/>
      <c r="L8" s="58"/>
      <c r="M8" s="58"/>
      <c r="N8" s="58"/>
      <c r="O8" s="58"/>
      <c r="P8" s="64"/>
      <c r="Q8" s="17"/>
      <c r="R8" s="61" t="s">
        <v>61</v>
      </c>
      <c r="S8" s="19">
        <f>TRUNC(D22+(((G30/2)-J21)/H22)*(F22-D22),0)</f>
        <v>8</v>
      </c>
      <c r="T8" s="20"/>
      <c r="U8" s="16" t="s">
        <v>51</v>
      </c>
      <c r="V8" s="120">
        <f>L22*8/22</f>
        <v>7162676.1316538183</v>
      </c>
      <c r="W8" s="16" t="s">
        <v>52</v>
      </c>
      <c r="X8" s="120">
        <f>N22*8/22</f>
        <v>429760.56789922906</v>
      </c>
      <c r="Y8" s="17" t="s">
        <v>47</v>
      </c>
      <c r="Z8" s="59"/>
    </row>
    <row r="9" spans="1:26" ht="30.75" thickBot="1" x14ac:dyDescent="0.3">
      <c r="A9" s="58"/>
      <c r="B9" s="58"/>
      <c r="C9" s="58"/>
      <c r="D9" s="58"/>
      <c r="E9" s="58"/>
      <c r="F9" s="58"/>
      <c r="G9" s="60"/>
      <c r="H9" s="58"/>
      <c r="I9" s="58"/>
      <c r="J9" s="58"/>
      <c r="K9" s="58"/>
      <c r="L9" s="58"/>
      <c r="M9" s="58"/>
      <c r="N9" s="58"/>
      <c r="O9" s="58"/>
      <c r="P9" s="64"/>
      <c r="Q9" s="17"/>
      <c r="R9" s="61" t="s">
        <v>62</v>
      </c>
      <c r="S9" s="19">
        <f>TRUNC(D41+(((G48/2)-J39)/H41)*(F41-D41))</f>
        <v>8</v>
      </c>
      <c r="T9" s="16"/>
      <c r="U9" s="16" t="s">
        <v>51</v>
      </c>
      <c r="V9" s="121">
        <f>L40*8/22</f>
        <v>3969856.0969574405</v>
      </c>
      <c r="W9" s="16" t="s">
        <v>52</v>
      </c>
      <c r="X9" s="121">
        <f>N40*8/22</f>
        <v>292975.37995545915</v>
      </c>
      <c r="Y9" s="17" t="s">
        <v>47</v>
      </c>
      <c r="Z9" s="59"/>
    </row>
    <row r="10" spans="1:26" ht="46.5" thickTop="1" thickBot="1" x14ac:dyDescent="0.3">
      <c r="A10" s="58"/>
      <c r="B10" s="58"/>
      <c r="C10" s="58"/>
      <c r="D10" s="58"/>
      <c r="E10" s="58"/>
      <c r="F10" s="58"/>
      <c r="G10" s="60"/>
      <c r="H10" s="58"/>
      <c r="I10" s="58"/>
      <c r="J10" s="58"/>
      <c r="K10" s="58"/>
      <c r="L10" s="58"/>
      <c r="M10" s="58"/>
      <c r="N10" s="58"/>
      <c r="O10" s="58"/>
      <c r="P10" s="64"/>
      <c r="Q10" s="17"/>
      <c r="R10" s="62" t="s">
        <v>63</v>
      </c>
      <c r="S10" s="19"/>
      <c r="T10" s="16"/>
      <c r="V10" s="118">
        <f xml:space="preserve"> V8/V9</f>
        <v>1.8042659372825642</v>
      </c>
      <c r="W10" s="119"/>
      <c r="X10" s="118">
        <f>X8/X9</f>
        <v>1.4668828758394827</v>
      </c>
      <c r="Y10" s="17"/>
      <c r="Z10" s="59"/>
    </row>
    <row r="11" spans="1:26" ht="15.75" thickBot="1" x14ac:dyDescent="0.3">
      <c r="A11" s="58"/>
      <c r="B11" s="58"/>
      <c r="C11" s="58"/>
      <c r="D11" s="60"/>
      <c r="E11" s="60"/>
      <c r="F11" s="60"/>
      <c r="G11" s="60"/>
      <c r="H11" s="58"/>
      <c r="I11" s="58"/>
      <c r="J11" s="58"/>
      <c r="K11" s="58"/>
      <c r="L11" s="58"/>
      <c r="M11" s="58"/>
      <c r="N11" s="58"/>
      <c r="O11" s="58"/>
      <c r="P11" s="64"/>
      <c r="Q11" s="17"/>
      <c r="R11" s="61" t="s">
        <v>64</v>
      </c>
      <c r="S11" s="21" t="s">
        <v>48</v>
      </c>
      <c r="T11" s="16" t="s">
        <v>49</v>
      </c>
      <c r="U11" s="120">
        <f>L24</f>
        <v>17404586.732305616</v>
      </c>
      <c r="V11" s="16" t="s">
        <v>52</v>
      </c>
      <c r="W11" s="120">
        <f>N24</f>
        <v>1044275.2039383369</v>
      </c>
      <c r="X11" s="16" t="s">
        <v>53</v>
      </c>
      <c r="Y11" s="17"/>
      <c r="Z11" s="59"/>
    </row>
    <row r="12" spans="1:26" ht="15.75" thickBot="1" x14ac:dyDescent="0.3">
      <c r="A12" s="58"/>
      <c r="B12" s="58"/>
      <c r="C12" s="58"/>
      <c r="D12" s="60"/>
      <c r="E12" s="60"/>
      <c r="F12" s="60"/>
      <c r="G12" s="60"/>
      <c r="H12" s="58"/>
      <c r="I12" s="58"/>
      <c r="J12" s="58"/>
      <c r="K12" s="58"/>
      <c r="L12" s="58"/>
      <c r="M12" s="58"/>
      <c r="N12" s="58"/>
      <c r="O12" s="58"/>
      <c r="P12" s="64"/>
      <c r="Q12" s="17"/>
      <c r="R12" s="61" t="s">
        <v>65</v>
      </c>
      <c r="S12" s="21" t="s">
        <v>48</v>
      </c>
      <c r="T12" s="16" t="s">
        <v>49</v>
      </c>
      <c r="U12" s="120">
        <f>L42</f>
        <v>9504736.6534501221</v>
      </c>
      <c r="V12" s="16" t="s">
        <v>52</v>
      </c>
      <c r="W12" s="120">
        <f>N42</f>
        <v>570284.1992070073</v>
      </c>
      <c r="X12" s="16" t="s">
        <v>53</v>
      </c>
      <c r="Y12" s="17"/>
      <c r="Z12" s="59"/>
    </row>
    <row r="13" spans="1:26" ht="15.75" thickBot="1" x14ac:dyDescent="0.3">
      <c r="A13" s="58"/>
      <c r="B13" s="58"/>
      <c r="C13" s="58"/>
      <c r="D13" s="60"/>
      <c r="E13" s="60"/>
      <c r="F13" s="60"/>
      <c r="G13" s="60"/>
      <c r="H13" s="58"/>
      <c r="I13" s="58"/>
      <c r="J13" s="58"/>
      <c r="K13" s="58"/>
      <c r="L13" s="58"/>
      <c r="M13" s="58"/>
      <c r="N13" s="58"/>
      <c r="O13" s="58"/>
      <c r="P13" s="64"/>
      <c r="Q13" s="17"/>
      <c r="R13" s="22" t="s">
        <v>66</v>
      </c>
      <c r="S13" s="23" t="s">
        <v>48</v>
      </c>
      <c r="T13" s="24" t="s">
        <v>49</v>
      </c>
      <c r="U13" s="122">
        <f>L61</f>
        <v>6027864.4428273216</v>
      </c>
      <c r="V13" s="24" t="s">
        <v>52</v>
      </c>
      <c r="W13" s="122">
        <f>N61</f>
        <v>361671.8665696393</v>
      </c>
      <c r="X13" s="24" t="s">
        <v>53</v>
      </c>
      <c r="Y13" s="25"/>
      <c r="Z13" s="59"/>
    </row>
    <row r="14" spans="1:26" x14ac:dyDescent="0.25">
      <c r="A14" s="58"/>
      <c r="B14" s="58"/>
      <c r="C14" s="58"/>
      <c r="D14" s="60"/>
      <c r="E14" s="60"/>
      <c r="F14" s="60"/>
      <c r="G14" s="60"/>
      <c r="H14" s="58"/>
      <c r="I14" s="58"/>
      <c r="J14" s="58"/>
      <c r="K14" s="58"/>
      <c r="L14" s="58"/>
      <c r="M14" s="58"/>
      <c r="N14" s="58"/>
      <c r="O14" s="58"/>
      <c r="P14" s="58"/>
      <c r="Q14" s="53"/>
      <c r="R14" s="54"/>
      <c r="S14" s="55"/>
      <c r="T14" s="56"/>
      <c r="U14" s="56"/>
      <c r="V14" s="56"/>
      <c r="W14" s="56"/>
      <c r="X14" s="56"/>
      <c r="Y14" s="56"/>
      <c r="Z14" s="56"/>
    </row>
    <row r="15" spans="1:26" ht="21.75" thickBot="1" x14ac:dyDescent="0.4">
      <c r="A15" s="63"/>
      <c r="B15" s="63"/>
      <c r="C15" s="110" t="s">
        <v>54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2"/>
      <c r="Q15" s="65"/>
      <c r="R15" s="66"/>
      <c r="S15" s="67"/>
      <c r="T15" s="63"/>
      <c r="U15" s="63"/>
      <c r="V15" s="63"/>
      <c r="W15" s="63"/>
      <c r="X15" s="63"/>
      <c r="Y15" s="63"/>
      <c r="Z15" s="63"/>
    </row>
    <row r="16" spans="1:26" ht="18.75" thickBot="1" x14ac:dyDescent="0.4">
      <c r="A16" s="16"/>
      <c r="B16" s="71"/>
      <c r="C16" s="73" t="s">
        <v>42</v>
      </c>
      <c r="D16" s="74" t="s">
        <v>43</v>
      </c>
      <c r="E16" s="74"/>
      <c r="F16" s="74"/>
      <c r="G16" s="73" t="s">
        <v>41</v>
      </c>
      <c r="H16" s="74" t="s">
        <v>37</v>
      </c>
      <c r="I16" s="74" t="s">
        <v>39</v>
      </c>
      <c r="J16" s="74" t="s">
        <v>38</v>
      </c>
      <c r="K16" s="74" t="s">
        <v>40</v>
      </c>
      <c r="L16" s="74" t="s">
        <v>47</v>
      </c>
      <c r="M16" s="74" t="s">
        <v>50</v>
      </c>
      <c r="N16" s="74" t="s">
        <v>25</v>
      </c>
      <c r="O16" s="75" t="s">
        <v>46</v>
      </c>
      <c r="P16" s="75"/>
      <c r="Q16" s="72"/>
      <c r="R16" s="68"/>
      <c r="S16" s="18"/>
      <c r="T16" s="16"/>
      <c r="U16" s="16"/>
      <c r="V16" s="16"/>
      <c r="W16" s="16"/>
      <c r="X16" s="16"/>
      <c r="Y16" s="16"/>
      <c r="Z16" s="16"/>
    </row>
    <row r="17" spans="1:26" ht="15.75" thickBot="1" x14ac:dyDescent="0.3">
      <c r="A17" s="16"/>
      <c r="B17" s="71"/>
      <c r="C17" s="80"/>
      <c r="D17" s="81" t="s">
        <v>34</v>
      </c>
      <c r="E17" s="82"/>
      <c r="F17" s="81" t="s">
        <v>35</v>
      </c>
      <c r="G17" s="80"/>
      <c r="H17" s="83"/>
      <c r="I17" s="83"/>
      <c r="J17" s="83"/>
      <c r="K17" s="83"/>
      <c r="L17" s="83"/>
      <c r="M17" s="83"/>
      <c r="N17" s="83"/>
      <c r="O17" s="77" t="s">
        <v>47</v>
      </c>
      <c r="P17" s="77" t="s">
        <v>25</v>
      </c>
      <c r="Q17" s="72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thickBot="1" x14ac:dyDescent="0.3">
      <c r="A18" s="16"/>
      <c r="B18" s="71"/>
      <c r="C18" s="85">
        <v>1</v>
      </c>
      <c r="D18" s="40">
        <v>1</v>
      </c>
      <c r="E18" s="41" t="s">
        <v>36</v>
      </c>
      <c r="F18" s="42">
        <v>31</v>
      </c>
      <c r="G18" s="43">
        <f>(F18-D18)/2</f>
        <v>15</v>
      </c>
      <c r="H18" s="43">
        <v>22</v>
      </c>
      <c r="I18" s="44">
        <f>H18/$H$30</f>
        <v>8.6274509803921567E-2</v>
      </c>
      <c r="J18" s="43">
        <v>22</v>
      </c>
      <c r="K18" s="45">
        <f>I18</f>
        <v>8.6274509803921567E-2</v>
      </c>
      <c r="L18" s="130">
        <f>S2*S3* 4.38</f>
        <v>25228800</v>
      </c>
      <c r="M18" s="46">
        <v>0.06</v>
      </c>
      <c r="N18" s="125">
        <f>L18*M18</f>
        <v>1513728</v>
      </c>
      <c r="O18" s="79"/>
      <c r="P18" s="27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thickBot="1" x14ac:dyDescent="0.3">
      <c r="A19" s="16"/>
      <c r="B19" s="71"/>
      <c r="C19" s="86">
        <v>2</v>
      </c>
      <c r="D19" s="29">
        <v>1</v>
      </c>
      <c r="E19" s="30" t="s">
        <v>36</v>
      </c>
      <c r="F19" s="31">
        <v>28</v>
      </c>
      <c r="G19" s="32">
        <f t="shared" ref="G19:G29" si="0">(F19-D19)/2</f>
        <v>13.5</v>
      </c>
      <c r="H19" s="32">
        <v>20</v>
      </c>
      <c r="I19" s="33">
        <f>H19/$H$30</f>
        <v>7.8431372549019607E-2</v>
      </c>
      <c r="J19" s="32">
        <f>(H19+J18)</f>
        <v>42</v>
      </c>
      <c r="K19" s="34">
        <f>I19+K18</f>
        <v>0.16470588235294117</v>
      </c>
      <c r="L19" s="120">
        <f>L18-N18</f>
        <v>23715072</v>
      </c>
      <c r="M19" s="35">
        <v>0.06</v>
      </c>
      <c r="N19" s="126">
        <f>L19*M19</f>
        <v>1422904.3199999998</v>
      </c>
      <c r="O19" s="105"/>
      <c r="P19" s="38"/>
      <c r="Q19" s="69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thickBot="1" x14ac:dyDescent="0.3">
      <c r="A20" s="16"/>
      <c r="B20" s="71"/>
      <c r="C20" s="86">
        <v>3</v>
      </c>
      <c r="D20" s="29">
        <v>1</v>
      </c>
      <c r="E20" s="30" t="s">
        <v>36</v>
      </c>
      <c r="F20" s="31">
        <v>31</v>
      </c>
      <c r="G20" s="32">
        <f t="shared" si="0"/>
        <v>15</v>
      </c>
      <c r="H20" s="32">
        <v>20</v>
      </c>
      <c r="I20" s="33">
        <f>H20/$H$30</f>
        <v>7.8431372549019607E-2</v>
      </c>
      <c r="J20" s="32">
        <f>(H20+J19)</f>
        <v>62</v>
      </c>
      <c r="K20" s="34">
        <f t="shared" ref="K20:K29" si="1">I20+K19</f>
        <v>0.24313725490196078</v>
      </c>
      <c r="L20" s="120">
        <f t="shared" ref="L20:L29" si="2">L19-N19</f>
        <v>22292167.68</v>
      </c>
      <c r="M20" s="35">
        <v>0.06</v>
      </c>
      <c r="N20" s="127">
        <f t="shared" ref="N20:N29" si="3">L20*M20</f>
        <v>1337530.0607999999</v>
      </c>
      <c r="O20" s="132">
        <f>AVERAGE(L18:L20)</f>
        <v>23745346.560000002</v>
      </c>
      <c r="P20" s="132">
        <f>AVERAGE(N18:N20)</f>
        <v>1424720.7935999997</v>
      </c>
      <c r="Q20" s="72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thickBot="1" x14ac:dyDescent="0.3">
      <c r="A21" s="16"/>
      <c r="B21" s="71"/>
      <c r="C21" s="86">
        <v>4</v>
      </c>
      <c r="D21" s="29">
        <v>1</v>
      </c>
      <c r="E21" s="30" t="s">
        <v>36</v>
      </c>
      <c r="F21" s="31">
        <v>30</v>
      </c>
      <c r="G21" s="32">
        <f t="shared" si="0"/>
        <v>14.5</v>
      </c>
      <c r="H21" s="32">
        <v>21</v>
      </c>
      <c r="I21" s="33">
        <f>H21/$H$30</f>
        <v>8.2352941176470587E-2</v>
      </c>
      <c r="J21" s="32">
        <f>(H21+J20)</f>
        <v>83</v>
      </c>
      <c r="K21" s="34">
        <f t="shared" si="1"/>
        <v>0.32549019607843138</v>
      </c>
      <c r="L21" s="120">
        <f t="shared" si="2"/>
        <v>20954637.619199999</v>
      </c>
      <c r="M21" s="35">
        <v>0.06</v>
      </c>
      <c r="N21" s="126">
        <f t="shared" si="3"/>
        <v>1257278.257152</v>
      </c>
      <c r="O21" s="79"/>
      <c r="P21" s="27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thickBot="1" x14ac:dyDescent="0.3">
      <c r="A22" s="16"/>
      <c r="B22" s="71"/>
      <c r="C22" s="86">
        <v>5</v>
      </c>
      <c r="D22" s="29">
        <v>1</v>
      </c>
      <c r="E22" s="30" t="s">
        <v>36</v>
      </c>
      <c r="F22" s="31">
        <v>31</v>
      </c>
      <c r="G22" s="32">
        <f t="shared" si="0"/>
        <v>15</v>
      </c>
      <c r="H22" s="32">
        <v>22</v>
      </c>
      <c r="I22" s="33">
        <f>H22/$H$30</f>
        <v>8.6274509803921567E-2</v>
      </c>
      <c r="J22" s="32">
        <f>(H22+J21)</f>
        <v>105</v>
      </c>
      <c r="K22" s="34">
        <f t="shared" si="1"/>
        <v>0.41176470588235292</v>
      </c>
      <c r="L22" s="120">
        <f t="shared" si="2"/>
        <v>19697359.362048</v>
      </c>
      <c r="M22" s="35">
        <v>0.06</v>
      </c>
      <c r="N22" s="126">
        <f t="shared" si="3"/>
        <v>1181841.56172288</v>
      </c>
      <c r="O22" s="105"/>
      <c r="P22" s="38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thickBot="1" x14ac:dyDescent="0.3">
      <c r="A23" s="16"/>
      <c r="B23" s="71"/>
      <c r="C23" s="86">
        <v>6</v>
      </c>
      <c r="D23" s="29">
        <v>1</v>
      </c>
      <c r="E23" s="30" t="s">
        <v>36</v>
      </c>
      <c r="F23" s="31">
        <v>30</v>
      </c>
      <c r="G23" s="32">
        <f t="shared" si="0"/>
        <v>14.5</v>
      </c>
      <c r="H23" s="32">
        <v>20</v>
      </c>
      <c r="I23" s="33">
        <f>H23/$H$30</f>
        <v>7.8431372549019607E-2</v>
      </c>
      <c r="J23" s="32">
        <f>(H23+J22)</f>
        <v>125</v>
      </c>
      <c r="K23" s="34">
        <f t="shared" si="1"/>
        <v>0.49019607843137253</v>
      </c>
      <c r="L23" s="120">
        <f t="shared" si="2"/>
        <v>18515517.800325122</v>
      </c>
      <c r="M23" s="35">
        <v>0.06</v>
      </c>
      <c r="N23" s="127">
        <f t="shared" si="3"/>
        <v>1110931.0680195072</v>
      </c>
      <c r="O23" s="132">
        <f>AVERAGE(L21:L23)</f>
        <v>19722504.927191038</v>
      </c>
      <c r="P23" s="132">
        <f>AVERAGE(N21:N23)</f>
        <v>1183350.2956314625</v>
      </c>
      <c r="Q23" s="72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thickBot="1" x14ac:dyDescent="0.3">
      <c r="A24" s="16"/>
      <c r="B24" s="71"/>
      <c r="C24" s="86">
        <v>7</v>
      </c>
      <c r="D24" s="29">
        <v>1</v>
      </c>
      <c r="E24" s="30" t="s">
        <v>36</v>
      </c>
      <c r="F24" s="31">
        <v>31</v>
      </c>
      <c r="G24" s="32">
        <f t="shared" si="0"/>
        <v>15</v>
      </c>
      <c r="H24" s="32">
        <v>23</v>
      </c>
      <c r="I24" s="33">
        <f>H24/$H$30</f>
        <v>9.0196078431372548E-2</v>
      </c>
      <c r="J24" s="32">
        <f>(H24+J23)</f>
        <v>148</v>
      </c>
      <c r="K24" s="34">
        <f t="shared" si="1"/>
        <v>0.58039215686274503</v>
      </c>
      <c r="L24" s="120">
        <f t="shared" si="2"/>
        <v>17404586.732305616</v>
      </c>
      <c r="M24" s="35">
        <v>0.06</v>
      </c>
      <c r="N24" s="126">
        <f t="shared" si="3"/>
        <v>1044275.2039383369</v>
      </c>
      <c r="O24" s="79"/>
      <c r="P24" s="27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thickBot="1" x14ac:dyDescent="0.3">
      <c r="A25" s="16"/>
      <c r="B25" s="71"/>
      <c r="C25" s="86">
        <v>8</v>
      </c>
      <c r="D25" s="29">
        <v>1</v>
      </c>
      <c r="E25" s="30" t="s">
        <v>36</v>
      </c>
      <c r="F25" s="31">
        <v>31</v>
      </c>
      <c r="G25" s="32">
        <f t="shared" si="0"/>
        <v>15</v>
      </c>
      <c r="H25" s="32">
        <v>22</v>
      </c>
      <c r="I25" s="33">
        <f>H25/$H$30</f>
        <v>8.6274509803921567E-2</v>
      </c>
      <c r="J25" s="32">
        <f>(H25+J24)</f>
        <v>170</v>
      </c>
      <c r="K25" s="34">
        <f t="shared" si="1"/>
        <v>0.66666666666666663</v>
      </c>
      <c r="L25" s="120">
        <f t="shared" si="2"/>
        <v>16360311.528367279</v>
      </c>
      <c r="M25" s="35">
        <v>0.06</v>
      </c>
      <c r="N25" s="126">
        <f t="shared" si="3"/>
        <v>981618.69170203665</v>
      </c>
      <c r="O25" s="105"/>
      <c r="P25" s="38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thickBot="1" x14ac:dyDescent="0.3">
      <c r="A26" s="16"/>
      <c r="B26" s="71"/>
      <c r="C26" s="86">
        <v>9</v>
      </c>
      <c r="D26" s="29">
        <v>1</v>
      </c>
      <c r="E26" s="30" t="s">
        <v>36</v>
      </c>
      <c r="F26" s="31">
        <v>30</v>
      </c>
      <c r="G26" s="32">
        <f t="shared" si="0"/>
        <v>14.5</v>
      </c>
      <c r="H26" s="32">
        <v>21</v>
      </c>
      <c r="I26" s="33">
        <f>H26/$H$30</f>
        <v>8.2352941176470587E-2</v>
      </c>
      <c r="J26" s="32">
        <f>(H26+J25)</f>
        <v>191</v>
      </c>
      <c r="K26" s="34">
        <f t="shared" si="1"/>
        <v>0.74901960784313726</v>
      </c>
      <c r="L26" s="120">
        <f t="shared" si="2"/>
        <v>15378692.836665243</v>
      </c>
      <c r="M26" s="35">
        <v>0.06</v>
      </c>
      <c r="N26" s="127">
        <f t="shared" si="3"/>
        <v>922721.57019991451</v>
      </c>
      <c r="O26" s="132">
        <f t="shared" ref="O26" si="4">AVERAGE(L24:L26)</f>
        <v>16381197.032446047</v>
      </c>
      <c r="P26" s="132">
        <f>AVERAGE(N24:N26)</f>
        <v>982871.82194676285</v>
      </c>
      <c r="Q26" s="72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thickBot="1" x14ac:dyDescent="0.3">
      <c r="A27" s="16"/>
      <c r="B27" s="71"/>
      <c r="C27" s="86">
        <v>10</v>
      </c>
      <c r="D27" s="29">
        <v>1</v>
      </c>
      <c r="E27" s="30" t="s">
        <v>36</v>
      </c>
      <c r="F27" s="31">
        <v>31</v>
      </c>
      <c r="G27" s="32">
        <f t="shared" si="0"/>
        <v>15</v>
      </c>
      <c r="H27" s="32">
        <v>23</v>
      </c>
      <c r="I27" s="33">
        <f>H27/$H$30</f>
        <v>9.0196078431372548E-2</v>
      </c>
      <c r="J27" s="32">
        <f>(H27+J26)</f>
        <v>214</v>
      </c>
      <c r="K27" s="34">
        <f t="shared" si="1"/>
        <v>0.83921568627450982</v>
      </c>
      <c r="L27" s="120">
        <f t="shared" si="2"/>
        <v>14455971.266465329</v>
      </c>
      <c r="M27" s="35">
        <v>0.06</v>
      </c>
      <c r="N27" s="126">
        <f t="shared" si="3"/>
        <v>867358.27598791965</v>
      </c>
      <c r="O27" s="79"/>
      <c r="P27" s="27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thickBot="1" x14ac:dyDescent="0.3">
      <c r="A28" s="16"/>
      <c r="B28" s="71"/>
      <c r="C28" s="86">
        <v>11</v>
      </c>
      <c r="D28" s="29">
        <v>1</v>
      </c>
      <c r="E28" s="30" t="s">
        <v>36</v>
      </c>
      <c r="F28" s="31">
        <v>30</v>
      </c>
      <c r="G28" s="32">
        <f t="shared" si="0"/>
        <v>14.5</v>
      </c>
      <c r="H28" s="32">
        <v>20</v>
      </c>
      <c r="I28" s="33">
        <f>H28/$H$30</f>
        <v>7.8431372549019607E-2</v>
      </c>
      <c r="J28" s="32">
        <f>(H28+J27)</f>
        <v>234</v>
      </c>
      <c r="K28" s="34">
        <f t="shared" si="1"/>
        <v>0.91764705882352948</v>
      </c>
      <c r="L28" s="120">
        <f t="shared" si="2"/>
        <v>13588612.990477409</v>
      </c>
      <c r="M28" s="35">
        <v>0.06</v>
      </c>
      <c r="N28" s="126">
        <f t="shared" si="3"/>
        <v>815316.77942864457</v>
      </c>
      <c r="O28" s="105"/>
      <c r="P28" s="38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thickBot="1" x14ac:dyDescent="0.3">
      <c r="A29" s="16"/>
      <c r="B29" s="71"/>
      <c r="C29" s="100">
        <v>12</v>
      </c>
      <c r="D29" s="47">
        <v>1</v>
      </c>
      <c r="E29" s="48" t="s">
        <v>36</v>
      </c>
      <c r="F29" s="49">
        <v>31</v>
      </c>
      <c r="G29" s="26">
        <f t="shared" si="0"/>
        <v>15</v>
      </c>
      <c r="H29" s="26">
        <v>21</v>
      </c>
      <c r="I29" s="37">
        <f>H29/$H$30</f>
        <v>8.2352941176470587E-2</v>
      </c>
      <c r="J29" s="50">
        <f>(H29+J28)</f>
        <v>255</v>
      </c>
      <c r="K29" s="51">
        <f t="shared" si="1"/>
        <v>1</v>
      </c>
      <c r="L29" s="121">
        <f t="shared" si="2"/>
        <v>12773296.211048765</v>
      </c>
      <c r="M29" s="52">
        <v>0.06</v>
      </c>
      <c r="N29" s="128">
        <f t="shared" si="3"/>
        <v>766397.77266292588</v>
      </c>
      <c r="O29" s="132">
        <f t="shared" ref="O29" si="5">AVERAGE(L27:L29)</f>
        <v>13605960.155997166</v>
      </c>
      <c r="P29" s="132">
        <f>AVERAGE(N27:N29)</f>
        <v>816357.60935983004</v>
      </c>
      <c r="Q29" s="72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thickBot="1" x14ac:dyDescent="0.3">
      <c r="A30" s="16"/>
      <c r="B30" s="71"/>
      <c r="C30" s="101" t="s">
        <v>44</v>
      </c>
      <c r="D30" s="98"/>
      <c r="E30" s="84"/>
      <c r="F30" s="97"/>
      <c r="G30" s="102">
        <f>SUBTOTAL(9,G18:G29)</f>
        <v>176.5</v>
      </c>
      <c r="H30" s="103">
        <f>SUBTOTAL(9,H18:H29)</f>
        <v>255</v>
      </c>
      <c r="I30" s="104">
        <f>SUBTOTAL(9,I18:I29)</f>
        <v>1</v>
      </c>
      <c r="J30" s="98"/>
      <c r="K30" s="97"/>
      <c r="L30" s="129">
        <f>SUBTOTAL(9,L18:L29)</f>
        <v>220365026.02690277</v>
      </c>
      <c r="M30" s="99"/>
      <c r="N30" s="129">
        <f>SUBTOTAL(9,N18:N29)</f>
        <v>13221901.561614165</v>
      </c>
      <c r="O30" s="79"/>
      <c r="P30" s="27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thickBot="1" x14ac:dyDescent="0.3">
      <c r="A31" s="16"/>
      <c r="B31" s="16"/>
      <c r="C31" s="84"/>
      <c r="D31" s="16"/>
      <c r="E31" s="16"/>
      <c r="F31" s="16"/>
      <c r="G31" s="84"/>
      <c r="H31" s="84"/>
      <c r="I31" s="84"/>
      <c r="J31" s="16"/>
      <c r="K31" s="16"/>
      <c r="L31" s="84"/>
      <c r="M31" s="16"/>
      <c r="N31" s="8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thickBot="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70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1.75" thickBot="1" x14ac:dyDescent="0.4">
      <c r="A33" s="16"/>
      <c r="B33" s="16"/>
      <c r="C33" s="113" t="s">
        <v>55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5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8.75" thickBot="1" x14ac:dyDescent="0.4">
      <c r="A34" s="16"/>
      <c r="B34" s="71"/>
      <c r="C34" s="73" t="s">
        <v>42</v>
      </c>
      <c r="D34" s="74" t="s">
        <v>43</v>
      </c>
      <c r="E34" s="74"/>
      <c r="F34" s="74"/>
      <c r="G34" s="73" t="s">
        <v>41</v>
      </c>
      <c r="H34" s="74" t="s">
        <v>37</v>
      </c>
      <c r="I34" s="74" t="s">
        <v>39</v>
      </c>
      <c r="J34" s="74" t="s">
        <v>38</v>
      </c>
      <c r="K34" s="74" t="s">
        <v>40</v>
      </c>
      <c r="L34" s="74" t="s">
        <v>47</v>
      </c>
      <c r="M34" s="74" t="s">
        <v>50</v>
      </c>
      <c r="N34" s="74" t="s">
        <v>25</v>
      </c>
      <c r="O34" s="75" t="s">
        <v>46</v>
      </c>
      <c r="P34" s="75"/>
      <c r="Q34" s="72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thickBot="1" x14ac:dyDescent="0.3">
      <c r="A35" s="16"/>
      <c r="B35" s="71"/>
      <c r="C35" s="76"/>
      <c r="D35" s="77" t="s">
        <v>34</v>
      </c>
      <c r="E35" s="39"/>
      <c r="F35" s="88" t="s">
        <v>35</v>
      </c>
      <c r="G35" s="76"/>
      <c r="H35" s="78"/>
      <c r="I35" s="78"/>
      <c r="J35" s="78"/>
      <c r="K35" s="78"/>
      <c r="L35" s="78"/>
      <c r="M35" s="78"/>
      <c r="N35" s="78"/>
      <c r="O35" s="88" t="s">
        <v>47</v>
      </c>
      <c r="P35" s="77" t="s">
        <v>25</v>
      </c>
      <c r="Q35" s="72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thickBot="1" x14ac:dyDescent="0.3">
      <c r="A36" s="16"/>
      <c r="B36" s="71"/>
      <c r="C36" s="90">
        <v>1</v>
      </c>
      <c r="D36" s="91">
        <v>1</v>
      </c>
      <c r="E36" s="91" t="s">
        <v>36</v>
      </c>
      <c r="F36" s="91">
        <v>31</v>
      </c>
      <c r="G36" s="91">
        <f>(F36-D36)/2</f>
        <v>15</v>
      </c>
      <c r="H36" s="91">
        <v>22</v>
      </c>
      <c r="I36" s="92">
        <f>H36/$H$30</f>
        <v>8.6274509803921567E-2</v>
      </c>
      <c r="J36" s="91">
        <v>22</v>
      </c>
      <c r="K36" s="93">
        <f>I36</f>
        <v>8.6274509803921567E-2</v>
      </c>
      <c r="L36" s="131">
        <f>S2*S4* 4.38</f>
        <v>14191200</v>
      </c>
      <c r="M36" s="94">
        <v>0.06</v>
      </c>
      <c r="N36" s="133">
        <f>L36*M36</f>
        <v>851472</v>
      </c>
      <c r="O36" s="89"/>
      <c r="P36" s="87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thickBot="1" x14ac:dyDescent="0.3">
      <c r="A37" s="16"/>
      <c r="B37" s="71"/>
      <c r="C37" s="28">
        <v>2</v>
      </c>
      <c r="D37" s="32">
        <v>1</v>
      </c>
      <c r="E37" s="32" t="s">
        <v>36</v>
      </c>
      <c r="F37" s="32">
        <v>28</v>
      </c>
      <c r="G37" s="32">
        <f t="shared" ref="G37:G47" si="6">(F37-D37)/2</f>
        <v>13.5</v>
      </c>
      <c r="H37" s="32">
        <v>20</v>
      </c>
      <c r="I37" s="33">
        <f>H37/$H$30</f>
        <v>7.8431372549019607E-2</v>
      </c>
      <c r="J37" s="32">
        <f>(H37+J36)</f>
        <v>42</v>
      </c>
      <c r="K37" s="34">
        <f>I37+K36</f>
        <v>0.16470588235294117</v>
      </c>
      <c r="L37" s="120">
        <f>L36-N36</f>
        <v>13339728</v>
      </c>
      <c r="M37" s="35">
        <v>0.06</v>
      </c>
      <c r="N37" s="134">
        <f t="shared" ref="N37:N47" si="7">L37*M37</f>
        <v>800383.67999999993</v>
      </c>
      <c r="O37" s="106"/>
      <c r="P37" s="107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thickBot="1" x14ac:dyDescent="0.3">
      <c r="A38" s="16"/>
      <c r="B38" s="71"/>
      <c r="C38" s="28">
        <v>3</v>
      </c>
      <c r="D38" s="32">
        <v>1</v>
      </c>
      <c r="E38" s="32" t="s">
        <v>36</v>
      </c>
      <c r="F38" s="32">
        <v>31</v>
      </c>
      <c r="G38" s="32">
        <f t="shared" si="6"/>
        <v>15</v>
      </c>
      <c r="H38" s="32">
        <v>20</v>
      </c>
      <c r="I38" s="33">
        <f>H38/$H$30</f>
        <v>7.8431372549019607E-2</v>
      </c>
      <c r="J38" s="32">
        <f>(H38+J37)</f>
        <v>62</v>
      </c>
      <c r="K38" s="34">
        <f t="shared" ref="K38:K47" si="8">I38+K37</f>
        <v>0.24313725490196078</v>
      </c>
      <c r="L38" s="120">
        <f t="shared" ref="L38:L47" si="9">L37-N37</f>
        <v>12539344.32</v>
      </c>
      <c r="M38" s="35">
        <v>0.06</v>
      </c>
      <c r="N38" s="127">
        <f t="shared" si="7"/>
        <v>752360.65919999999</v>
      </c>
      <c r="O38" s="132">
        <f>AVERAGE(L36:L38)</f>
        <v>13356757.439999999</v>
      </c>
      <c r="P38" s="132">
        <f>AVERAGE(N36:N38)</f>
        <v>801405.4463999999</v>
      </c>
      <c r="Q38" s="72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thickBot="1" x14ac:dyDescent="0.3">
      <c r="A39" s="16"/>
      <c r="B39" s="71"/>
      <c r="C39" s="28">
        <v>4</v>
      </c>
      <c r="D39" s="32">
        <v>1</v>
      </c>
      <c r="E39" s="32" t="s">
        <v>36</v>
      </c>
      <c r="F39" s="32">
        <v>30</v>
      </c>
      <c r="G39" s="32">
        <f t="shared" si="6"/>
        <v>14.5</v>
      </c>
      <c r="H39" s="32">
        <v>21</v>
      </c>
      <c r="I39" s="33">
        <f>H39/$H$30</f>
        <v>8.2352941176470587E-2</v>
      </c>
      <c r="J39" s="32">
        <f>(H39+J38)</f>
        <v>83</v>
      </c>
      <c r="K39" s="34">
        <f t="shared" si="8"/>
        <v>0.32549019607843138</v>
      </c>
      <c r="L39" s="120">
        <f t="shared" si="9"/>
        <v>11786983.660800001</v>
      </c>
      <c r="M39" s="35">
        <v>7.3800000000000004E-2</v>
      </c>
      <c r="N39" s="134">
        <f t="shared" si="7"/>
        <v>869879.39416704013</v>
      </c>
      <c r="O39" s="89"/>
      <c r="P39" s="87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thickBot="1" x14ac:dyDescent="0.3">
      <c r="A40" s="16"/>
      <c r="B40" s="71"/>
      <c r="C40" s="28">
        <v>5</v>
      </c>
      <c r="D40" s="32">
        <v>1</v>
      </c>
      <c r="E40" s="32" t="s">
        <v>36</v>
      </c>
      <c r="F40" s="32">
        <v>31</v>
      </c>
      <c r="G40" s="32">
        <f t="shared" si="6"/>
        <v>15</v>
      </c>
      <c r="H40" s="32">
        <v>22</v>
      </c>
      <c r="I40" s="33">
        <f>H40/$H$30</f>
        <v>8.6274509803921567E-2</v>
      </c>
      <c r="J40" s="32">
        <f>(H40+J39)</f>
        <v>105</v>
      </c>
      <c r="K40" s="34">
        <f t="shared" si="8"/>
        <v>0.41176470588235292</v>
      </c>
      <c r="L40" s="120">
        <f t="shared" si="9"/>
        <v>10917104.266632961</v>
      </c>
      <c r="M40" s="35">
        <v>7.3800000000000004E-2</v>
      </c>
      <c r="N40" s="134">
        <f t="shared" si="7"/>
        <v>805682.29487751261</v>
      </c>
      <c r="O40" s="106"/>
      <c r="P40" s="107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thickBot="1" x14ac:dyDescent="0.3">
      <c r="A41" s="16"/>
      <c r="B41" s="71"/>
      <c r="C41" s="28">
        <v>6</v>
      </c>
      <c r="D41" s="32">
        <v>1</v>
      </c>
      <c r="E41" s="32" t="s">
        <v>36</v>
      </c>
      <c r="F41" s="32">
        <v>30</v>
      </c>
      <c r="G41" s="32">
        <f t="shared" si="6"/>
        <v>14.5</v>
      </c>
      <c r="H41" s="32">
        <v>20</v>
      </c>
      <c r="I41" s="33">
        <f>H41/$H$30</f>
        <v>7.8431372549019607E-2</v>
      </c>
      <c r="J41" s="32">
        <f>(H41+J40)</f>
        <v>125</v>
      </c>
      <c r="K41" s="34">
        <f t="shared" si="8"/>
        <v>0.49019607843137253</v>
      </c>
      <c r="L41" s="120">
        <f t="shared" si="9"/>
        <v>10111421.971755449</v>
      </c>
      <c r="M41" s="35">
        <v>0.06</v>
      </c>
      <c r="N41" s="127">
        <f t="shared" si="7"/>
        <v>606685.31830532686</v>
      </c>
      <c r="O41" s="132">
        <f t="shared" ref="O41" si="10">AVERAGE(L39:L41)</f>
        <v>10938503.29972947</v>
      </c>
      <c r="P41" s="132">
        <f>AVERAGE(N39:N41)</f>
        <v>760749.00244995987</v>
      </c>
      <c r="Q41" s="72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thickBot="1" x14ac:dyDescent="0.3">
      <c r="A42" s="16"/>
      <c r="B42" s="71"/>
      <c r="C42" s="28">
        <v>7</v>
      </c>
      <c r="D42" s="32">
        <v>1</v>
      </c>
      <c r="E42" s="32" t="s">
        <v>36</v>
      </c>
      <c r="F42" s="32">
        <v>31</v>
      </c>
      <c r="G42" s="32">
        <f t="shared" si="6"/>
        <v>15</v>
      </c>
      <c r="H42" s="32">
        <v>23</v>
      </c>
      <c r="I42" s="33">
        <f>H42/$H$30</f>
        <v>9.0196078431372548E-2</v>
      </c>
      <c r="J42" s="32">
        <f>(H42+J41)</f>
        <v>148</v>
      </c>
      <c r="K42" s="34">
        <f t="shared" si="8"/>
        <v>0.58039215686274503</v>
      </c>
      <c r="L42" s="120">
        <f t="shared" si="9"/>
        <v>9504736.6534501221</v>
      </c>
      <c r="M42" s="35">
        <v>0.06</v>
      </c>
      <c r="N42" s="134">
        <f t="shared" si="7"/>
        <v>570284.1992070073</v>
      </c>
      <c r="O42" s="79"/>
      <c r="P42" s="27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thickBot="1" x14ac:dyDescent="0.3">
      <c r="A43" s="16"/>
      <c r="B43" s="71"/>
      <c r="C43" s="28">
        <v>8</v>
      </c>
      <c r="D43" s="32">
        <v>1</v>
      </c>
      <c r="E43" s="32" t="s">
        <v>36</v>
      </c>
      <c r="F43" s="32">
        <v>31</v>
      </c>
      <c r="G43" s="32">
        <f t="shared" si="6"/>
        <v>15</v>
      </c>
      <c r="H43" s="32">
        <v>22</v>
      </c>
      <c r="I43" s="33">
        <f>H43/$H$30</f>
        <v>8.6274509803921567E-2</v>
      </c>
      <c r="J43" s="32">
        <f>(H43+J42)</f>
        <v>170</v>
      </c>
      <c r="K43" s="34">
        <f t="shared" si="8"/>
        <v>0.66666666666666663</v>
      </c>
      <c r="L43" s="120">
        <f t="shared" si="9"/>
        <v>8934452.4542431142</v>
      </c>
      <c r="M43" s="35">
        <v>0.06</v>
      </c>
      <c r="N43" s="134">
        <f t="shared" si="7"/>
        <v>536067.1472545868</v>
      </c>
      <c r="O43" s="105"/>
      <c r="P43" s="38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thickBot="1" x14ac:dyDescent="0.3">
      <c r="A44" s="16"/>
      <c r="B44" s="71"/>
      <c r="C44" s="28">
        <v>9</v>
      </c>
      <c r="D44" s="32">
        <v>1</v>
      </c>
      <c r="E44" s="32" t="s">
        <v>36</v>
      </c>
      <c r="F44" s="32">
        <v>30</v>
      </c>
      <c r="G44" s="32">
        <f t="shared" si="6"/>
        <v>14.5</v>
      </c>
      <c r="H44" s="32">
        <v>21</v>
      </c>
      <c r="I44" s="33">
        <f>H44/$H$30</f>
        <v>8.2352941176470587E-2</v>
      </c>
      <c r="J44" s="32">
        <f>(H44+J43)</f>
        <v>191</v>
      </c>
      <c r="K44" s="34">
        <f t="shared" si="8"/>
        <v>0.74901960784313726</v>
      </c>
      <c r="L44" s="120">
        <f t="shared" si="9"/>
        <v>8398385.306988528</v>
      </c>
      <c r="M44" s="35">
        <v>0.06</v>
      </c>
      <c r="N44" s="127">
        <f t="shared" si="7"/>
        <v>503903.11841931165</v>
      </c>
      <c r="O44" s="132">
        <f t="shared" ref="O44" si="11">AVERAGE(L42:L44)</f>
        <v>8945858.1382272542</v>
      </c>
      <c r="P44" s="132">
        <f>AVERAGE(N42:N44)</f>
        <v>536751.48829363531</v>
      </c>
      <c r="Q44" s="72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thickBot="1" x14ac:dyDescent="0.3">
      <c r="A45" s="16"/>
      <c r="B45" s="71"/>
      <c r="C45" s="28">
        <v>10</v>
      </c>
      <c r="D45" s="32">
        <v>1</v>
      </c>
      <c r="E45" s="32" t="s">
        <v>36</v>
      </c>
      <c r="F45" s="32">
        <v>31</v>
      </c>
      <c r="G45" s="32">
        <f t="shared" si="6"/>
        <v>15</v>
      </c>
      <c r="H45" s="32">
        <v>23</v>
      </c>
      <c r="I45" s="33">
        <f>H45/$H$30</f>
        <v>9.0196078431372548E-2</v>
      </c>
      <c r="J45" s="32">
        <f>(H45+J44)</f>
        <v>214</v>
      </c>
      <c r="K45" s="34">
        <f t="shared" si="8"/>
        <v>0.83921568627450982</v>
      </c>
      <c r="L45" s="120">
        <f t="shared" si="9"/>
        <v>7894482.1885692161</v>
      </c>
      <c r="M45" s="35">
        <v>0.06</v>
      </c>
      <c r="N45" s="134">
        <f t="shared" si="7"/>
        <v>473668.93131415296</v>
      </c>
      <c r="O45" s="79"/>
      <c r="P45" s="27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thickBot="1" x14ac:dyDescent="0.3">
      <c r="A46" s="16"/>
      <c r="B46" s="71"/>
      <c r="C46" s="28">
        <v>11</v>
      </c>
      <c r="D46" s="32">
        <v>1</v>
      </c>
      <c r="E46" s="32" t="s">
        <v>36</v>
      </c>
      <c r="F46" s="32">
        <v>30</v>
      </c>
      <c r="G46" s="32">
        <f t="shared" si="6"/>
        <v>14.5</v>
      </c>
      <c r="H46" s="32">
        <v>20</v>
      </c>
      <c r="I46" s="33">
        <f>H46/$H$30</f>
        <v>7.8431372549019607E-2</v>
      </c>
      <c r="J46" s="32">
        <f>(H46+J45)</f>
        <v>234</v>
      </c>
      <c r="K46" s="34">
        <f t="shared" si="8"/>
        <v>0.91764705882352948</v>
      </c>
      <c r="L46" s="120">
        <f t="shared" si="9"/>
        <v>7420813.2572550634</v>
      </c>
      <c r="M46" s="35">
        <v>0.06</v>
      </c>
      <c r="N46" s="134">
        <f t="shared" si="7"/>
        <v>445248.79543530376</v>
      </c>
      <c r="O46" s="105"/>
      <c r="P46" s="38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thickBot="1" x14ac:dyDescent="0.3">
      <c r="A47" s="16"/>
      <c r="B47" s="71"/>
      <c r="C47" s="36">
        <v>12</v>
      </c>
      <c r="D47" s="11">
        <v>1</v>
      </c>
      <c r="E47" s="11" t="s">
        <v>36</v>
      </c>
      <c r="F47" s="11">
        <v>31</v>
      </c>
      <c r="G47" s="26">
        <f t="shared" si="6"/>
        <v>15</v>
      </c>
      <c r="H47" s="26">
        <v>21</v>
      </c>
      <c r="I47" s="37">
        <f>H47/$H$30</f>
        <v>8.2352941176470587E-2</v>
      </c>
      <c r="J47" s="11">
        <f>(H47+J46)</f>
        <v>255</v>
      </c>
      <c r="K47" s="95">
        <f t="shared" si="8"/>
        <v>1</v>
      </c>
      <c r="L47" s="121">
        <f t="shared" si="9"/>
        <v>6975564.4618197596</v>
      </c>
      <c r="M47" s="96">
        <v>7.3800000000000004E-2</v>
      </c>
      <c r="N47" s="128">
        <f t="shared" si="7"/>
        <v>514796.65728229831</v>
      </c>
      <c r="O47" s="132">
        <f t="shared" ref="O47" si="12">AVERAGE(L45:L47)</f>
        <v>7430286.6358813467</v>
      </c>
      <c r="P47" s="132">
        <f>AVERAGE(N45:N47)</f>
        <v>477904.79467725166</v>
      </c>
      <c r="Q47" s="72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thickBot="1" x14ac:dyDescent="0.3">
      <c r="A48" s="16"/>
      <c r="B48" s="71"/>
      <c r="C48" s="101" t="s">
        <v>44</v>
      </c>
      <c r="D48" s="98"/>
      <c r="E48" s="84"/>
      <c r="F48" s="97"/>
      <c r="G48" s="102">
        <f>SUBTOTAL(9,G36:G47)</f>
        <v>176.5</v>
      </c>
      <c r="H48" s="103">
        <f>SUBTOTAL(9,H36:H47)</f>
        <v>255</v>
      </c>
      <c r="I48" s="104">
        <f>SUBTOTAL(9,I36:I47)</f>
        <v>1</v>
      </c>
      <c r="J48" s="98"/>
      <c r="K48" s="97"/>
      <c r="L48" s="132">
        <f>SUBTOTAL(9,L36:L47)</f>
        <v>122014216.54151419</v>
      </c>
      <c r="M48" s="99"/>
      <c r="N48" s="132">
        <f>SUBTOTAL(9,N36:N47)</f>
        <v>7730432.1954625398</v>
      </c>
      <c r="O48" s="89"/>
      <c r="P48" s="87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thickBot="1" x14ac:dyDescent="0.3">
      <c r="A49" s="16"/>
      <c r="B49" s="16"/>
      <c r="C49" s="84"/>
      <c r="D49" s="16"/>
      <c r="E49" s="16"/>
      <c r="F49" s="16"/>
      <c r="G49" s="84"/>
      <c r="H49" s="84"/>
      <c r="I49" s="84"/>
      <c r="J49" s="16"/>
      <c r="K49" s="16"/>
      <c r="L49" s="84"/>
      <c r="M49" s="16"/>
      <c r="N49" s="8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thickBo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thickBo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21.75" thickBot="1" x14ac:dyDescent="0.4">
      <c r="A52" s="16"/>
      <c r="B52" s="16"/>
      <c r="C52" s="113" t="s">
        <v>56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7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8.75" thickBot="1" x14ac:dyDescent="0.4">
      <c r="A53" s="16"/>
      <c r="B53" s="71"/>
      <c r="C53" s="73" t="s">
        <v>42</v>
      </c>
      <c r="D53" s="74" t="s">
        <v>43</v>
      </c>
      <c r="E53" s="74"/>
      <c r="F53" s="74"/>
      <c r="G53" s="73" t="s">
        <v>41</v>
      </c>
      <c r="H53" s="74" t="s">
        <v>37</v>
      </c>
      <c r="I53" s="74" t="s">
        <v>39</v>
      </c>
      <c r="J53" s="74" t="s">
        <v>38</v>
      </c>
      <c r="K53" s="74" t="s">
        <v>40</v>
      </c>
      <c r="L53" s="74" t="s">
        <v>47</v>
      </c>
      <c r="M53" s="74" t="s">
        <v>50</v>
      </c>
      <c r="N53" s="74" t="s">
        <v>25</v>
      </c>
      <c r="O53" s="75" t="s">
        <v>46</v>
      </c>
      <c r="P53" s="75"/>
      <c r="Q53" s="72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thickBot="1" x14ac:dyDescent="0.3">
      <c r="A54" s="16"/>
      <c r="B54" s="71"/>
      <c r="C54" s="76"/>
      <c r="D54" s="77" t="s">
        <v>34</v>
      </c>
      <c r="E54" s="39"/>
      <c r="F54" s="77" t="s">
        <v>35</v>
      </c>
      <c r="G54" s="76"/>
      <c r="H54" s="78"/>
      <c r="I54" s="78"/>
      <c r="J54" s="78"/>
      <c r="K54" s="78"/>
      <c r="L54" s="78"/>
      <c r="M54" s="78"/>
      <c r="N54" s="78"/>
      <c r="O54" s="77" t="s">
        <v>47</v>
      </c>
      <c r="P54" s="77" t="s">
        <v>25</v>
      </c>
      <c r="Q54" s="72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thickBot="1" x14ac:dyDescent="0.3">
      <c r="A55" s="16"/>
      <c r="B55" s="71"/>
      <c r="C55" s="90">
        <v>1</v>
      </c>
      <c r="D55" s="91">
        <v>1</v>
      </c>
      <c r="E55" s="91" t="s">
        <v>36</v>
      </c>
      <c r="F55" s="91">
        <v>31</v>
      </c>
      <c r="G55" s="91">
        <f>(F55-D55)/2</f>
        <v>15</v>
      </c>
      <c r="H55" s="91">
        <v>22</v>
      </c>
      <c r="I55" s="92">
        <f>H55/$H$30</f>
        <v>8.6274509803921567E-2</v>
      </c>
      <c r="J55" s="91">
        <v>22</v>
      </c>
      <c r="K55" s="93">
        <f>I55</f>
        <v>8.6274509803921567E-2</v>
      </c>
      <c r="L55" s="131">
        <f>S2</f>
        <v>9000000</v>
      </c>
      <c r="M55" s="94">
        <v>0.06</v>
      </c>
      <c r="N55" s="133">
        <f>L55*M55</f>
        <v>540000</v>
      </c>
      <c r="O55" s="79"/>
      <c r="P55" s="27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thickBot="1" x14ac:dyDescent="0.3">
      <c r="A56" s="16"/>
      <c r="B56" s="71"/>
      <c r="C56" s="28">
        <v>2</v>
      </c>
      <c r="D56" s="32">
        <v>1</v>
      </c>
      <c r="E56" s="32" t="s">
        <v>36</v>
      </c>
      <c r="F56" s="32">
        <v>28</v>
      </c>
      <c r="G56" s="32">
        <f t="shared" ref="G56:G66" si="13">(F56-D56)/2</f>
        <v>13.5</v>
      </c>
      <c r="H56" s="32">
        <v>20</v>
      </c>
      <c r="I56" s="33">
        <f>H56/$H$30</f>
        <v>7.8431372549019607E-2</v>
      </c>
      <c r="J56" s="32">
        <f>(H56+J55)</f>
        <v>42</v>
      </c>
      <c r="K56" s="34">
        <f>I56+K55</f>
        <v>0.16470588235294117</v>
      </c>
      <c r="L56" s="120">
        <f>L55-N55</f>
        <v>8460000</v>
      </c>
      <c r="M56" s="35">
        <v>0.06</v>
      </c>
      <c r="N56" s="134">
        <f t="shared" ref="N56:N66" si="14">L56*M56</f>
        <v>507600</v>
      </c>
      <c r="O56" s="105"/>
      <c r="P56" s="38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thickBot="1" x14ac:dyDescent="0.3">
      <c r="A57" s="16"/>
      <c r="B57" s="71"/>
      <c r="C57" s="28">
        <v>3</v>
      </c>
      <c r="D57" s="32">
        <v>1</v>
      </c>
      <c r="E57" s="32" t="s">
        <v>36</v>
      </c>
      <c r="F57" s="32">
        <v>31</v>
      </c>
      <c r="G57" s="32">
        <f t="shared" si="13"/>
        <v>15</v>
      </c>
      <c r="H57" s="32">
        <v>20</v>
      </c>
      <c r="I57" s="33">
        <f>H57/$H$30</f>
        <v>7.8431372549019607E-2</v>
      </c>
      <c r="J57" s="32">
        <f>(H57+J56)</f>
        <v>62</v>
      </c>
      <c r="K57" s="34">
        <f t="shared" ref="K57:K66" si="15">I57+K56</f>
        <v>0.24313725490196078</v>
      </c>
      <c r="L57" s="120">
        <f t="shared" ref="L57:L66" si="16">L56-N56</f>
        <v>7952400</v>
      </c>
      <c r="M57" s="35">
        <v>0.06</v>
      </c>
      <c r="N57" s="127">
        <f t="shared" si="14"/>
        <v>477144</v>
      </c>
      <c r="O57" s="132">
        <f>AVERAGE(L55:L57)</f>
        <v>8470800</v>
      </c>
      <c r="P57" s="132">
        <f>AVERAGE(N55:N57)</f>
        <v>508248</v>
      </c>
      <c r="Q57" s="72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thickBot="1" x14ac:dyDescent="0.3">
      <c r="A58" s="16"/>
      <c r="B58" s="71"/>
      <c r="C58" s="28">
        <v>4</v>
      </c>
      <c r="D58" s="32">
        <v>1</v>
      </c>
      <c r="E58" s="32" t="s">
        <v>36</v>
      </c>
      <c r="F58" s="32">
        <v>30</v>
      </c>
      <c r="G58" s="32">
        <f t="shared" si="13"/>
        <v>14.5</v>
      </c>
      <c r="H58" s="32">
        <v>21</v>
      </c>
      <c r="I58" s="33">
        <f>H58/$H$30</f>
        <v>8.2352941176470587E-2</v>
      </c>
      <c r="J58" s="32">
        <f>(H58+J57)</f>
        <v>83</v>
      </c>
      <c r="K58" s="34">
        <f t="shared" si="15"/>
        <v>0.32549019607843138</v>
      </c>
      <c r="L58" s="120">
        <f t="shared" si="16"/>
        <v>7475256</v>
      </c>
      <c r="M58" s="35">
        <v>7.3800000000000004E-2</v>
      </c>
      <c r="N58" s="134">
        <f t="shared" si="14"/>
        <v>551673.89280000003</v>
      </c>
      <c r="O58" s="79"/>
      <c r="P58" s="27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thickBot="1" x14ac:dyDescent="0.3">
      <c r="A59" s="16"/>
      <c r="B59" s="71"/>
      <c r="C59" s="28">
        <v>5</v>
      </c>
      <c r="D59" s="32">
        <v>1</v>
      </c>
      <c r="E59" s="32" t="s">
        <v>36</v>
      </c>
      <c r="F59" s="32">
        <v>31</v>
      </c>
      <c r="G59" s="32">
        <f t="shared" si="13"/>
        <v>15</v>
      </c>
      <c r="H59" s="32">
        <v>22</v>
      </c>
      <c r="I59" s="33">
        <f>H59/$H$30</f>
        <v>8.6274509803921567E-2</v>
      </c>
      <c r="J59" s="32">
        <f>(H59+J58)</f>
        <v>105</v>
      </c>
      <c r="K59" s="34">
        <f t="shared" si="15"/>
        <v>0.41176470588235292</v>
      </c>
      <c r="L59" s="120">
        <f t="shared" si="16"/>
        <v>6923582.1072000004</v>
      </c>
      <c r="M59" s="35">
        <v>7.3800000000000004E-2</v>
      </c>
      <c r="N59" s="134">
        <f t="shared" si="14"/>
        <v>510960.35951136006</v>
      </c>
      <c r="O59" s="105"/>
      <c r="P59" s="38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thickBot="1" x14ac:dyDescent="0.3">
      <c r="A60" s="16"/>
      <c r="B60" s="71"/>
      <c r="C60" s="28">
        <v>6</v>
      </c>
      <c r="D60" s="32">
        <v>1</v>
      </c>
      <c r="E60" s="32" t="s">
        <v>36</v>
      </c>
      <c r="F60" s="32">
        <v>30</v>
      </c>
      <c r="G60" s="32">
        <f t="shared" si="13"/>
        <v>14.5</v>
      </c>
      <c r="H60" s="32">
        <v>20</v>
      </c>
      <c r="I60" s="33">
        <f>H60/$H$30</f>
        <v>7.8431372549019607E-2</v>
      </c>
      <c r="J60" s="32">
        <f>(H60+J59)</f>
        <v>125</v>
      </c>
      <c r="K60" s="34">
        <f t="shared" si="15"/>
        <v>0.49019607843137253</v>
      </c>
      <c r="L60" s="120">
        <f t="shared" si="16"/>
        <v>6412621.7476886399</v>
      </c>
      <c r="M60" s="35">
        <v>0.06</v>
      </c>
      <c r="N60" s="127">
        <f t="shared" si="14"/>
        <v>384757.30486131838</v>
      </c>
      <c r="O60" s="132">
        <f t="shared" ref="O60" si="17">AVERAGE(L58:L60)</f>
        <v>6937153.2849628804</v>
      </c>
      <c r="P60" s="132">
        <f>AVERAGE(N58:N60)</f>
        <v>482463.8523908928</v>
      </c>
      <c r="Q60" s="72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thickBot="1" x14ac:dyDescent="0.3">
      <c r="A61" s="16"/>
      <c r="B61" s="71"/>
      <c r="C61" s="28">
        <v>7</v>
      </c>
      <c r="D61" s="32">
        <v>1</v>
      </c>
      <c r="E61" s="32" t="s">
        <v>36</v>
      </c>
      <c r="F61" s="32">
        <v>31</v>
      </c>
      <c r="G61" s="32">
        <f t="shared" si="13"/>
        <v>15</v>
      </c>
      <c r="H61" s="32">
        <v>23</v>
      </c>
      <c r="I61" s="33">
        <f>H61/$H$30</f>
        <v>9.0196078431372548E-2</v>
      </c>
      <c r="J61" s="32">
        <f>(H61+J60)</f>
        <v>148</v>
      </c>
      <c r="K61" s="34">
        <f t="shared" si="15"/>
        <v>0.58039215686274503</v>
      </c>
      <c r="L61" s="120">
        <f t="shared" si="16"/>
        <v>6027864.4428273216</v>
      </c>
      <c r="M61" s="35">
        <v>0.06</v>
      </c>
      <c r="N61" s="134">
        <f t="shared" si="14"/>
        <v>361671.8665696393</v>
      </c>
      <c r="O61" s="79"/>
      <c r="P61" s="27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thickBot="1" x14ac:dyDescent="0.3">
      <c r="A62" s="16"/>
      <c r="B62" s="71"/>
      <c r="C62" s="28">
        <v>8</v>
      </c>
      <c r="D62" s="32">
        <v>1</v>
      </c>
      <c r="E62" s="32" t="s">
        <v>36</v>
      </c>
      <c r="F62" s="32">
        <v>31</v>
      </c>
      <c r="G62" s="32">
        <f t="shared" si="13"/>
        <v>15</v>
      </c>
      <c r="H62" s="32">
        <v>22</v>
      </c>
      <c r="I62" s="33">
        <f>H62/$H$30</f>
        <v>8.6274509803921567E-2</v>
      </c>
      <c r="J62" s="32">
        <f>(H62+J61)</f>
        <v>170</v>
      </c>
      <c r="K62" s="34">
        <f t="shared" si="15"/>
        <v>0.66666666666666663</v>
      </c>
      <c r="L62" s="120">
        <f t="shared" si="16"/>
        <v>5666192.5762576824</v>
      </c>
      <c r="M62" s="35">
        <v>0.06</v>
      </c>
      <c r="N62" s="134">
        <f t="shared" si="14"/>
        <v>339971.5545754609</v>
      </c>
      <c r="O62" s="105"/>
      <c r="P62" s="38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thickBot="1" x14ac:dyDescent="0.3">
      <c r="A63" s="16"/>
      <c r="B63" s="71"/>
      <c r="C63" s="28">
        <v>9</v>
      </c>
      <c r="D63" s="32">
        <v>1</v>
      </c>
      <c r="E63" s="32" t="s">
        <v>36</v>
      </c>
      <c r="F63" s="32">
        <v>30</v>
      </c>
      <c r="G63" s="32">
        <f t="shared" si="13"/>
        <v>14.5</v>
      </c>
      <c r="H63" s="32">
        <v>21</v>
      </c>
      <c r="I63" s="33">
        <f>H63/$H$30</f>
        <v>8.2352941176470587E-2</v>
      </c>
      <c r="J63" s="32">
        <f>(H63+J62)</f>
        <v>191</v>
      </c>
      <c r="K63" s="34">
        <f t="shared" si="15"/>
        <v>0.74901960784313726</v>
      </c>
      <c r="L63" s="120">
        <f t="shared" si="16"/>
        <v>5326221.0216822214</v>
      </c>
      <c r="M63" s="35">
        <v>0.06</v>
      </c>
      <c r="N63" s="127">
        <f t="shared" si="14"/>
        <v>319573.26130093326</v>
      </c>
      <c r="O63" s="132">
        <f t="shared" ref="O63" si="18">AVERAGE(L61:L63)</f>
        <v>5673426.0135890758</v>
      </c>
      <c r="P63" s="132">
        <f>AVERAGE(N61:N63)</f>
        <v>340405.56081534451</v>
      </c>
      <c r="Q63" s="72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thickBot="1" x14ac:dyDescent="0.3">
      <c r="A64" s="16"/>
      <c r="B64" s="71"/>
      <c r="C64" s="28">
        <v>10</v>
      </c>
      <c r="D64" s="32">
        <v>1</v>
      </c>
      <c r="E64" s="32" t="s">
        <v>36</v>
      </c>
      <c r="F64" s="32">
        <v>31</v>
      </c>
      <c r="G64" s="32">
        <f t="shared" si="13"/>
        <v>15</v>
      </c>
      <c r="H64" s="32">
        <v>23</v>
      </c>
      <c r="I64" s="33">
        <f>H64/$H$30</f>
        <v>9.0196078431372548E-2</v>
      </c>
      <c r="J64" s="32">
        <f>(H64+J63)</f>
        <v>214</v>
      </c>
      <c r="K64" s="34">
        <f t="shared" si="15"/>
        <v>0.83921568627450982</v>
      </c>
      <c r="L64" s="120">
        <f t="shared" si="16"/>
        <v>5006647.7603812879</v>
      </c>
      <c r="M64" s="35">
        <v>0.06</v>
      </c>
      <c r="N64" s="134">
        <f t="shared" si="14"/>
        <v>300398.86562287726</v>
      </c>
      <c r="O64" s="79"/>
      <c r="P64" s="27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thickBot="1" x14ac:dyDescent="0.3">
      <c r="A65" s="16"/>
      <c r="B65" s="71"/>
      <c r="C65" s="28">
        <v>11</v>
      </c>
      <c r="D65" s="32">
        <v>1</v>
      </c>
      <c r="E65" s="32" t="s">
        <v>36</v>
      </c>
      <c r="F65" s="32">
        <v>30</v>
      </c>
      <c r="G65" s="32">
        <f t="shared" si="13"/>
        <v>14.5</v>
      </c>
      <c r="H65" s="32">
        <v>20</v>
      </c>
      <c r="I65" s="33">
        <f>H65/$H$30</f>
        <v>7.8431372549019607E-2</v>
      </c>
      <c r="J65" s="32">
        <f>(H65+J64)</f>
        <v>234</v>
      </c>
      <c r="K65" s="34">
        <f t="shared" si="15"/>
        <v>0.91764705882352948</v>
      </c>
      <c r="L65" s="120">
        <f t="shared" si="16"/>
        <v>4706248.8947584108</v>
      </c>
      <c r="M65" s="35">
        <v>0.06</v>
      </c>
      <c r="N65" s="134">
        <f t="shared" si="14"/>
        <v>282374.93368550466</v>
      </c>
      <c r="O65" s="105"/>
      <c r="P65" s="38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thickBot="1" x14ac:dyDescent="0.3">
      <c r="A66" s="16"/>
      <c r="B66" s="71"/>
      <c r="C66" s="36">
        <v>12</v>
      </c>
      <c r="D66" s="11">
        <v>1</v>
      </c>
      <c r="E66" s="11" t="s">
        <v>36</v>
      </c>
      <c r="F66" s="11">
        <v>31</v>
      </c>
      <c r="G66" s="26">
        <f t="shared" si="13"/>
        <v>15</v>
      </c>
      <c r="H66" s="26">
        <v>21</v>
      </c>
      <c r="I66" s="37">
        <f>H66/$H$30</f>
        <v>8.2352941176470587E-2</v>
      </c>
      <c r="J66" s="11">
        <f>(H66+J65)</f>
        <v>255</v>
      </c>
      <c r="K66" s="95">
        <f t="shared" si="15"/>
        <v>1</v>
      </c>
      <c r="L66" s="121">
        <f t="shared" si="16"/>
        <v>4423873.9610729059</v>
      </c>
      <c r="M66" s="96">
        <v>7.3800000000000004E-2</v>
      </c>
      <c r="N66" s="128">
        <f t="shared" si="14"/>
        <v>326481.89832718048</v>
      </c>
      <c r="O66" s="132">
        <f t="shared" ref="O66" si="19">AVERAGE(L64:L66)</f>
        <v>4712256.8720708685</v>
      </c>
      <c r="P66" s="132">
        <f>AVERAGE(N64:N66)</f>
        <v>303085.23254518746</v>
      </c>
      <c r="Q66" s="72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thickBot="1" x14ac:dyDescent="0.3">
      <c r="A67" s="16"/>
      <c r="B67" s="71"/>
      <c r="C67" s="101" t="s">
        <v>44</v>
      </c>
      <c r="D67" s="98"/>
      <c r="E67" s="84"/>
      <c r="F67" s="97"/>
      <c r="G67" s="102">
        <f>SUBTOTAL(9,G55:G66)</f>
        <v>176.5</v>
      </c>
      <c r="H67" s="103">
        <f>SUBTOTAL(9,H55:H66)</f>
        <v>255</v>
      </c>
      <c r="I67" s="104">
        <f>SUBTOTAL(9,I55:I66)</f>
        <v>1</v>
      </c>
      <c r="J67" s="98"/>
      <c r="K67" s="97"/>
      <c r="L67" s="132">
        <f>SUBTOTAL(9,L55:L66)</f>
        <v>77380908.511868462</v>
      </c>
      <c r="M67" s="99"/>
      <c r="N67" s="132">
        <f>SUBTOTAL(9,N55:N66)</f>
        <v>4902607.9372542743</v>
      </c>
      <c r="O67" s="79"/>
      <c r="P67" s="27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thickBot="1" x14ac:dyDescent="0.3">
      <c r="A68" s="16"/>
      <c r="B68" s="16"/>
      <c r="C68" s="84"/>
      <c r="D68" s="16"/>
      <c r="E68" s="16"/>
      <c r="F68" s="16"/>
      <c r="G68" s="84"/>
      <c r="H68" s="84"/>
      <c r="I68" s="84"/>
      <c r="J68" s="16"/>
      <c r="K68" s="16"/>
      <c r="L68" s="84"/>
      <c r="M68" s="16"/>
      <c r="N68" s="84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thickBo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thickBo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thickBo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thickBo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thickBo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thickBo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thickBo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thickBo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thickBo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thickBo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thickBo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thickBo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thickBo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thickBo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thickBo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thickBo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thickBo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thickBo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thickBo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thickBo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thickBo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thickBo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thickBo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thickBo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thickBo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thickBo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thickBo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thickBo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thickBo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thickBo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thickBo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thickBo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thickBo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thickBo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thickBo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thickBo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thickBo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thickBo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thickBo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thickBo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thickBo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thickBo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thickBo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thickBo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thickBo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thickBo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thickBo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thickBo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thickBo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thickBo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thickBo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thickBo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thickBo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thickBo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thickBo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thickBo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thickBo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thickBo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thickBo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thickBo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thickBo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thickBo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thickBo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thickBo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thickBo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thickBo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thickBo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thickBo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thickBo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thickBo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thickBo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thickBo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thickBo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thickBo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thickBo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thickBo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thickBo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thickBo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thickBo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thickBo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thickBo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thickBo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thickBo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thickBo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thickBo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thickBo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thickBo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thickBo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thickBo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thickBo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thickBo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thickBo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thickBo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thickBo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thickBo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thickBo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thickBo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thickBo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thickBo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thickBo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thickBo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thickBo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thickBo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thickBo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thickBo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thickBo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thickBo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thickBo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thickBo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thickBo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thickBo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thickBo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thickBo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thickBo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thickBo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thickBo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thickBo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thickBo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thickBo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thickBo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thickBo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thickBo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thickBo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thickBo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thickBo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thickBo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thickBo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thickBo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thickBo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thickBo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thickBo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thickBo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thickBo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thickBo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thickBo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thickBo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thickBo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thickBo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thickBo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thickBo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thickBo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thickBo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thickBo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thickBo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thickBo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thickBo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thickBo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thickBo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thickBo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thickBo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thickBo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thickBo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thickBo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thickBo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thickBo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thickBo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thickBo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thickBo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thickBo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thickBo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thickBo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thickBo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thickBo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thickBo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thickBo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thickBo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thickBo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thickBo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thickBo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thickBo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thickBo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thickBo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thickBo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thickBo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thickBo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thickBo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thickBo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thickBo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thickBo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thickBo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thickBo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thickBo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thickBo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thickBo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thickBo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thickBo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thickBo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thickBo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thickBo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thickBo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thickBo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thickBo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thickBo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thickBo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thickBo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thickBo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thickBo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thickBo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thickBo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thickBo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thickBo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thickBo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thickBo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thickBo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thickBo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thickBo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thickBo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thickBo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thickBo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thickBo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thickBo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thickBo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thickBo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thickBo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thickBo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thickBo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thickBo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thickBo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thickBo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thickBo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thickBo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thickBo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thickBo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thickBo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thickBo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thickBo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thickBo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thickBo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thickBo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thickBo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thickBo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thickBo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</sheetData>
  <mergeCells count="36">
    <mergeCell ref="C15:P15"/>
    <mergeCell ref="C33:P33"/>
    <mergeCell ref="C52:P52"/>
    <mergeCell ref="J53:J54"/>
    <mergeCell ref="I53:I54"/>
    <mergeCell ref="H53:H54"/>
    <mergeCell ref="G53:G54"/>
    <mergeCell ref="C53:C54"/>
    <mergeCell ref="D53:F53"/>
    <mergeCell ref="O34:P34"/>
    <mergeCell ref="O53:P53"/>
    <mergeCell ref="N53:N54"/>
    <mergeCell ref="M53:M54"/>
    <mergeCell ref="L53:L54"/>
    <mergeCell ref="K53:K54"/>
    <mergeCell ref="J34:J35"/>
    <mergeCell ref="K34:K35"/>
    <mergeCell ref="L34:L35"/>
    <mergeCell ref="M34:M35"/>
    <mergeCell ref="N34:N35"/>
    <mergeCell ref="I16:I17"/>
    <mergeCell ref="H16:H17"/>
    <mergeCell ref="G16:G17"/>
    <mergeCell ref="C16:C17"/>
    <mergeCell ref="C34:C35"/>
    <mergeCell ref="G34:G35"/>
    <mergeCell ref="H34:H35"/>
    <mergeCell ref="I34:I35"/>
    <mergeCell ref="D34:F34"/>
    <mergeCell ref="D16:F16"/>
    <mergeCell ref="O16:P16"/>
    <mergeCell ref="N16:N17"/>
    <mergeCell ref="M16:M17"/>
    <mergeCell ref="L16:L17"/>
    <mergeCell ref="K16:K17"/>
    <mergeCell ref="J16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GuilhermeRed</cp:lastModifiedBy>
  <dcterms:created xsi:type="dcterms:W3CDTF">2019-06-01T15:17:39Z</dcterms:created>
  <dcterms:modified xsi:type="dcterms:W3CDTF">2019-06-02T02:43:10Z</dcterms:modified>
</cp:coreProperties>
</file>