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/>
  <calcPr/>
</workbook>
</file>

<file path=xl/sharedStrings.xml><?xml version="1.0" encoding="utf-8"?>
<sst xmlns="http://schemas.openxmlformats.org/spreadsheetml/2006/main" count="209" uniqueCount="39">
  <si>
    <t>Enviar para: nascimentoglauco@hotmail.com</t>
  </si>
  <si>
    <t>Assunto: Atividade 01.06.2019</t>
  </si>
  <si>
    <t>Entregar até terça-feira</t>
  </si>
  <si>
    <t>Recursos em Euro:</t>
  </si>
  <si>
    <t>Intervalo</t>
  </si>
  <si>
    <t>Saldo</t>
  </si>
  <si>
    <t>% Liberação</t>
  </si>
  <si>
    <t>Liberação</t>
  </si>
  <si>
    <t>Aporte</t>
  </si>
  <si>
    <t>Produto A</t>
  </si>
  <si>
    <t>01/01 à 31/01</t>
  </si>
  <si>
    <t>N/A</t>
  </si>
  <si>
    <t>Produto B</t>
  </si>
  <si>
    <t>01/02 à 28/02</t>
  </si>
  <si>
    <t>Taxa de Juros A</t>
  </si>
  <si>
    <t>01/03 à 31/03</t>
  </si>
  <si>
    <t>Taxa de Juros B</t>
  </si>
  <si>
    <t>01/04 à 30/04</t>
  </si>
  <si>
    <t>Limite Produto A</t>
  </si>
  <si>
    <t>01/05 à 31/05</t>
  </si>
  <si>
    <t>Limite Produto B</t>
  </si>
  <si>
    <t>01/06 à 30/06</t>
  </si>
  <si>
    <t>Limite Produto A e B</t>
  </si>
  <si>
    <t>01/07 à 31/07</t>
  </si>
  <si>
    <t>Média</t>
  </si>
  <si>
    <t>Imposto sobre movimentação (15%)</t>
  </si>
  <si>
    <t>01/08 à 31/08</t>
  </si>
  <si>
    <t>Moda</t>
  </si>
  <si>
    <t>1º Tri</t>
  </si>
  <si>
    <t>01/09 à 30/09</t>
  </si>
  <si>
    <t>2º Tri</t>
  </si>
  <si>
    <t>01/10 à 31/10</t>
  </si>
  <si>
    <t>Medianas:</t>
  </si>
  <si>
    <t>3º Tri</t>
  </si>
  <si>
    <t>01/11 à 30/11</t>
  </si>
  <si>
    <t>4º Tri</t>
  </si>
  <si>
    <t>01/12 à 31/12</t>
  </si>
  <si>
    <t>Ajustar gráficos</t>
  </si>
  <si>
    <t>Ordenar as medianas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</si>
</sst>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4">
    <font>
      <sz val="11.0"/>
      <color rgb="FF000000"/>
      <name val="Calibri"/>
    </font>
    <font>
      <sz val="11.0"/>
      <color rgb="FFFFFFFF"/>
      <name val="Calibri"/>
    </font>
    <font/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164" xfId="0" applyBorder="1" applyFont="1" applyNumberFormat="1"/>
    <xf borderId="0" fillId="0" fontId="0" numFmtId="164" xfId="0" applyFont="1" applyNumberFormat="1"/>
    <xf borderId="1" fillId="2" fontId="0" numFmtId="2" xfId="0" applyAlignment="1" applyBorder="1" applyFont="1" applyNumberFormat="1">
      <alignment horizontal="center"/>
    </xf>
    <xf borderId="2" fillId="3" fontId="1" numFmtId="0" xfId="0" applyAlignment="1" applyBorder="1" applyFill="1" applyFont="1">
      <alignment horizontal="center"/>
    </xf>
    <xf borderId="2" fillId="3" fontId="1" numFmtId="164" xfId="0" applyAlignment="1" applyBorder="1" applyFont="1" applyNumberFormat="1">
      <alignment horizontal="center"/>
    </xf>
    <xf borderId="0" fillId="0" fontId="2" numFmtId="164" xfId="0" applyFont="1" applyNumberFormat="1"/>
    <xf borderId="0" fillId="0" fontId="0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1" fillId="2" fontId="0" numFmtId="0" xfId="0" applyAlignment="1" applyBorder="1" applyFont="1">
      <alignment horizontal="center"/>
    </xf>
    <xf borderId="1" fillId="2" fontId="3" numFmtId="2" xfId="0" applyAlignment="1" applyBorder="1" applyFont="1" applyNumberFormat="1">
      <alignment horizontal="center"/>
    </xf>
    <xf borderId="1" fillId="2" fontId="0" numFmtId="10" xfId="0" applyAlignment="1" applyBorder="1" applyFont="1" applyNumberFormat="1">
      <alignment horizontal="center"/>
    </xf>
    <xf borderId="0" fillId="0" fontId="2" numFmtId="10" xfId="0" applyFont="1" applyNumberFormat="1"/>
    <xf borderId="1" fillId="4" fontId="0" numFmtId="0" xfId="0" applyAlignment="1" applyBorder="1" applyFill="1" applyFont="1">
      <alignment horizontal="center"/>
    </xf>
    <xf borderId="1" fillId="4" fontId="3" numFmtId="2" xfId="0" applyAlignment="1" applyBorder="1" applyFont="1" applyNumberFormat="1">
      <alignment horizontal="center"/>
    </xf>
    <xf borderId="1" fillId="4" fontId="0" numFmtId="10" xfId="0" applyAlignment="1" applyBorder="1" applyFont="1" applyNumberFormat="1">
      <alignment horizontal="center"/>
    </xf>
    <xf borderId="0" fillId="0" fontId="0" numFmtId="10" xfId="0" applyAlignment="1" applyFont="1" applyNumberFormat="1">
      <alignment horizontal="center"/>
    </xf>
    <xf borderId="1" fillId="4" fontId="3" numFmtId="10" xfId="0" applyAlignment="1" applyBorder="1" applyFont="1" applyNumberFormat="1">
      <alignment horizontal="center"/>
    </xf>
    <xf borderId="1" fillId="2" fontId="3" numFmtId="10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4" fillId="0" fontId="2" numFmtId="0" xfId="0" applyBorder="1" applyFont="1"/>
    <xf borderId="5" fillId="0" fontId="0" numFmtId="0" xfId="0" applyBorder="1" applyFont="1"/>
    <xf borderId="6" fillId="3" fontId="1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6" fillId="0" fontId="3" numFmtId="2" xfId="0" applyAlignment="1" applyBorder="1" applyFont="1" applyNumberFormat="1">
      <alignment horizontal="center"/>
    </xf>
    <xf borderId="7" fillId="3" fontId="1" numFmtId="0" xfId="0" applyAlignment="1" applyBorder="1" applyFont="1">
      <alignment horizontal="center" vertical="center"/>
    </xf>
    <xf borderId="6" fillId="0" fontId="3" numFmtId="2" xfId="0" applyBorder="1" applyFont="1" applyNumberFormat="1"/>
    <xf borderId="8" fillId="0" fontId="2" numFmtId="0" xfId="0" applyBorder="1" applyFont="1"/>
    <xf borderId="0" fillId="0" fontId="0" numFmtId="10" xfId="0" applyFont="1" applyNumberFormat="1"/>
    <xf borderId="6" fillId="0" fontId="0" numFmtId="2" xfId="0" applyAlignment="1" applyBorder="1" applyFont="1" applyNumberFormat="1">
      <alignment horizontal="center"/>
    </xf>
    <xf borderId="6" fillId="0" fontId="0" numFmtId="2" xfId="0" applyBorder="1" applyFont="1" applyNumberFormat="1"/>
    <xf borderId="1" fillId="4" fontId="0" numFmtId="2" xfId="0" applyAlignment="1" applyBorder="1" applyFont="1" applyNumberFormat="1">
      <alignment horizontal="center"/>
    </xf>
    <xf borderId="1" fillId="5" fontId="0" numFmtId="0" xfId="0" applyBorder="1" applyFill="1" applyFont="1"/>
  </cellXfs>
  <cellStyles count="1">
    <cellStyle xfId="0" name="Normal" builtinId="0"/>
  </cellStyles>
  <dxfs count="3">
    <dxf>
      <font/>
      <fill>
        <patternFill patternType="solid">
          <fgColor rgb="FFFFC1C1"/>
          <bgColor rgb="FFFFC1C1"/>
        </patternFill>
      </fill>
      <border/>
    </dxf>
    <dxf>
      <font/>
      <fill>
        <patternFill patternType="solid">
          <fgColor rgb="FFFFC9C9"/>
          <bgColor rgb="FFFFC9C9"/>
        </patternFill>
      </fill>
      <border/>
    </dxf>
    <dxf>
      <font/>
      <fill>
        <patternFill patternType="solid">
          <fgColor rgb="FFFFB9B9"/>
          <bgColor rgb="FFFFB9B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Produto A - Liberação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Plan1!$H$7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Pt>
            <c:idx val="8"/>
            <c:spPr>
              <a:solidFill>
                <a:srgbClr val="AEAEAE"/>
              </a:solidFill>
            </c:spPr>
          </c:dPt>
          <c:dPt>
            <c:idx val="9"/>
            <c:spPr>
              <a:solidFill>
                <a:srgbClr val="FFC61A"/>
              </a:solidFill>
            </c:spPr>
          </c:dPt>
          <c:dPt>
            <c:idx val="10"/>
            <c:spPr>
              <a:solidFill>
                <a:srgbClr val="5780CA"/>
              </a:solidFill>
            </c:spPr>
          </c:dPt>
          <c:dPt>
            <c:idx val="11"/>
            <c:spPr>
              <a:solidFill>
                <a:srgbClr val="7EB55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Plan1!$E$8:$E$19</c:f>
            </c:strRef>
          </c:cat>
          <c:val>
            <c:numRef>
              <c:f>Plan1!$H$8:$H$19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Produto B - Liberação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Plan1!$H$27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Pt>
            <c:idx val="8"/>
            <c:spPr>
              <a:solidFill>
                <a:srgbClr val="AEAEAE"/>
              </a:solidFill>
            </c:spPr>
          </c:dPt>
          <c:dPt>
            <c:idx val="9"/>
            <c:spPr>
              <a:solidFill>
                <a:srgbClr val="FFC61A"/>
              </a:solidFill>
            </c:spPr>
          </c:dPt>
          <c:dPt>
            <c:idx val="10"/>
            <c:spPr>
              <a:solidFill>
                <a:srgbClr val="5780CA"/>
              </a:solidFill>
            </c:spPr>
          </c:dPt>
          <c:dPt>
            <c:idx val="11"/>
            <c:spPr>
              <a:solidFill>
                <a:srgbClr val="7EB55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Plan1!$E$28:$E$39</c:f>
            </c:strRef>
          </c:cat>
          <c:val>
            <c:numRef>
              <c:f>Plan1!$H$28:$H$39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Produto A x B - Liberação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Plan1!$H$47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Pt>
            <c:idx val="8"/>
            <c:spPr>
              <a:solidFill>
                <a:srgbClr val="AEAEAE"/>
              </a:solidFill>
            </c:spPr>
          </c:dPt>
          <c:dPt>
            <c:idx val="9"/>
            <c:spPr>
              <a:solidFill>
                <a:srgbClr val="FFC61A"/>
              </a:solidFill>
            </c:spPr>
          </c:dPt>
          <c:dPt>
            <c:idx val="10"/>
            <c:spPr>
              <a:solidFill>
                <a:srgbClr val="5780CA"/>
              </a:solidFill>
            </c:spPr>
          </c:dPt>
          <c:dPt>
            <c:idx val="11"/>
            <c:spPr>
              <a:solidFill>
                <a:srgbClr val="7EB55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Plan1!$E$48:$E$59</c:f>
            </c:strRef>
          </c:cat>
          <c:val>
            <c:numRef>
              <c:f>Plan1!$H$48:$H$59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Produto A - Liberação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Plan1!$H$7</c:f>
            </c:strRef>
          </c:tx>
          <c:dPt>
            <c:idx val="0"/>
            <c:spPr>
              <a:solidFill>
                <a:srgbClr val="4D84B5"/>
              </a:solidFill>
            </c:spPr>
          </c:dPt>
          <c:dPt>
            <c:idx val="1"/>
            <c:spPr>
              <a:solidFill>
                <a:srgbClr val="C96A2A"/>
              </a:solidFill>
            </c:spPr>
          </c:dPt>
          <c:dPt>
            <c:idx val="2"/>
            <c:spPr>
              <a:solidFill>
                <a:srgbClr val="8C8C8C"/>
              </a:solidFill>
            </c:spPr>
          </c:dPt>
          <c:dPt>
            <c:idx val="3"/>
            <c:spPr>
              <a:solidFill>
                <a:srgbClr val="D9A300"/>
              </a:solidFill>
            </c:spPr>
          </c:dPt>
          <c:dPt>
            <c:idx val="4"/>
            <c:spPr>
              <a:solidFill>
                <a:srgbClr val="3A61A7"/>
              </a:solidFill>
            </c:spPr>
          </c:dPt>
          <c:dPt>
            <c:idx val="5"/>
            <c:spPr>
              <a:solidFill>
                <a:srgbClr val="5F933C"/>
              </a:solidFill>
            </c:spPr>
          </c:dPt>
          <c:dPt>
            <c:idx val="6"/>
            <c:spPr>
              <a:solidFill>
                <a:srgbClr val="6BA5D9"/>
              </a:solidFill>
            </c:spPr>
          </c:dPt>
          <c:dPt>
            <c:idx val="7"/>
            <c:spPr>
              <a:solidFill>
                <a:srgbClr val="EF8A46"/>
              </a:solidFill>
            </c:spPr>
          </c:dPt>
          <c:dPt>
            <c:idx val="8"/>
            <c:spPr>
              <a:solidFill>
                <a:srgbClr val="AEAEAE"/>
              </a:solidFill>
            </c:spPr>
          </c:dPt>
          <c:dPt>
            <c:idx val="9"/>
            <c:spPr>
              <a:solidFill>
                <a:srgbClr val="FFC61A"/>
              </a:solidFill>
            </c:spPr>
          </c:dPt>
          <c:dPt>
            <c:idx val="10"/>
            <c:spPr>
              <a:solidFill>
                <a:srgbClr val="5780CA"/>
              </a:solidFill>
            </c:spPr>
          </c:dPt>
          <c:dPt>
            <c:idx val="11"/>
            <c:spPr>
              <a:solidFill>
                <a:srgbClr val="7EB55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Plan1!$E$8:$E$19</c:f>
            </c:strRef>
          </c:cat>
          <c:val>
            <c:numRef>
              <c:f>Plan1!$H$8:$H$19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Plan1!$N$7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Plan1!$M$8:$M$19</c:f>
            </c:strRef>
          </c:cat>
          <c:val>
            <c:numRef>
              <c:f>Plan1!$N$8:$N$19</c:f>
            </c:numRef>
          </c:val>
          <c:smooth val="0"/>
        </c:ser>
        <c:axId val="1380583438"/>
        <c:axId val="1923056634"/>
      </c:lineChart>
      <c:catAx>
        <c:axId val="13805834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3056634"/>
      </c:catAx>
      <c:valAx>
        <c:axId val="1923056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058343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76200</xdr:colOff>
      <xdr:row>4</xdr:row>
      <xdr:rowOff>0</xdr:rowOff>
    </xdr:from>
    <xdr:ext cx="4333875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23</xdr:row>
      <xdr:rowOff>104775</xdr:rowOff>
    </xdr:from>
    <xdr:ext cx="433387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43</xdr:row>
      <xdr:rowOff>171450</xdr:rowOff>
    </xdr:from>
    <xdr:ext cx="4333875" cy="3000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76200</xdr:colOff>
      <xdr:row>64</xdr:row>
      <xdr:rowOff>0</xdr:rowOff>
    </xdr:from>
    <xdr:ext cx="4333875" cy="30003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133350</xdr:colOff>
      <xdr:row>6</xdr:row>
      <xdr:rowOff>133350</xdr:rowOff>
    </xdr:from>
    <xdr:ext cx="4133850" cy="962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0</xdr:colOff>
      <xdr:row>3</xdr:row>
      <xdr:rowOff>171450</xdr:rowOff>
    </xdr:from>
    <xdr:ext cx="4581525" cy="361950"/>
    <xdr:sp>
      <xdr:nvSpPr>
        <xdr:cNvPr id="3" name="Shape 3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161925</xdr:rowOff>
    </xdr:from>
    <xdr:ext cx="3352800" cy="361950"/>
    <xdr:sp>
      <xdr:nvSpPr>
        <xdr:cNvPr id="4" name="Shape 4"/>
        <xdr:cNvSpPr txBox="1"/>
      </xdr:nvSpPr>
      <xdr:spPr>
        <a:xfrm>
          <a:off x="3669600" y="3603788"/>
          <a:ext cx="33528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Variáveis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0</xdr:row>
      <xdr:rowOff>152400</xdr:rowOff>
    </xdr:from>
    <xdr:ext cx="2724150" cy="400050"/>
    <xdr:sp>
      <xdr:nvSpPr>
        <xdr:cNvPr id="5" name="Shape 5"/>
        <xdr:cNvSpPr txBox="1"/>
      </xdr:nvSpPr>
      <xdr:spPr>
        <a:xfrm>
          <a:off x="3988688" y="3579975"/>
          <a:ext cx="2714625" cy="4000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Controle e Exigibilidade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23</xdr:row>
      <xdr:rowOff>171450</xdr:rowOff>
    </xdr:from>
    <xdr:ext cx="4581525" cy="361950"/>
    <xdr:sp>
      <xdr:nvSpPr>
        <xdr:cNvPr id="6" name="Shape 6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B</a:t>
          </a:r>
          <a:endParaRPr sz="1400"/>
        </a:p>
      </xdr:txBody>
    </xdr:sp>
    <xdr:clientData fLocksWithSheet="0"/>
  </xdr:oneCellAnchor>
  <xdr:oneCellAnchor>
    <xdr:from>
      <xdr:col>8</xdr:col>
      <xdr:colOff>609600</xdr:colOff>
      <xdr:row>61</xdr:row>
      <xdr:rowOff>0</xdr:rowOff>
    </xdr:from>
    <xdr:ext cx="5210175" cy="371475"/>
    <xdr:sp>
      <xdr:nvSpPr>
        <xdr:cNvPr id="7" name="Shape 7"/>
        <xdr:cNvSpPr txBox="1"/>
      </xdr:nvSpPr>
      <xdr:spPr>
        <a:xfrm>
          <a:off x="2745675" y="3599025"/>
          <a:ext cx="5200650" cy="361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Cenário estourando os limites de cada produto</a:t>
          </a:r>
          <a:endParaRPr sz="1400"/>
        </a:p>
      </xdr:txBody>
    </xdr:sp>
    <xdr:clientData fLocksWithSheet="0"/>
  </xdr:oneCellAnchor>
  <xdr:oneCellAnchor>
    <xdr:from>
      <xdr:col>18</xdr:col>
      <xdr:colOff>352425</xdr:colOff>
      <xdr:row>4</xdr:row>
      <xdr:rowOff>28575</xdr:rowOff>
    </xdr:from>
    <xdr:ext cx="4171950" cy="342900"/>
    <xdr:sp>
      <xdr:nvSpPr>
        <xdr:cNvPr id="8" name="Shape 8"/>
        <xdr:cNvSpPr txBox="1"/>
      </xdr:nvSpPr>
      <xdr:spPr>
        <a:xfrm>
          <a:off x="3264788" y="3608550"/>
          <a:ext cx="4162425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23</xdr:row>
      <xdr:rowOff>123825</xdr:rowOff>
    </xdr:from>
    <xdr:ext cx="4171950" cy="361950"/>
    <xdr:sp>
      <xdr:nvSpPr>
        <xdr:cNvPr id="9" name="Shape 9"/>
        <xdr:cNvSpPr txBox="1"/>
      </xdr:nvSpPr>
      <xdr:spPr>
        <a:xfrm>
          <a:off x="3264788" y="3603788"/>
          <a:ext cx="4162425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B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171450</xdr:rowOff>
    </xdr:from>
    <xdr:ext cx="4581525" cy="361950"/>
    <xdr:sp>
      <xdr:nvSpPr>
        <xdr:cNvPr id="10" name="Shape 10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 B</a:t>
          </a:r>
          <a:endParaRPr b="1" sz="1100"/>
        </a:p>
      </xdr:txBody>
    </xdr:sp>
    <xdr:clientData fLocksWithSheet="0"/>
  </xdr:oneCellAnchor>
  <xdr:oneCellAnchor>
    <xdr:from>
      <xdr:col>18</xdr:col>
      <xdr:colOff>304800</xdr:colOff>
      <xdr:row>43</xdr:row>
      <xdr:rowOff>171450</xdr:rowOff>
    </xdr:from>
    <xdr:ext cx="4171950" cy="361950"/>
    <xdr:sp>
      <xdr:nvSpPr>
        <xdr:cNvPr id="11" name="Shape 11"/>
        <xdr:cNvSpPr txBox="1"/>
      </xdr:nvSpPr>
      <xdr:spPr>
        <a:xfrm>
          <a:off x="3264788" y="3603788"/>
          <a:ext cx="4162425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 B</a:t>
          </a:r>
          <a:endParaRPr b="1" sz="1100"/>
        </a:p>
      </xdr:txBody>
    </xdr:sp>
    <xdr:clientData fLocksWithSheet="0"/>
  </xdr:oneCellAnchor>
  <xdr:oneCellAnchor>
    <xdr:from>
      <xdr:col>4</xdr:col>
      <xdr:colOff>0</xdr:colOff>
      <xdr:row>63</xdr:row>
      <xdr:rowOff>171450</xdr:rowOff>
    </xdr:from>
    <xdr:ext cx="4581525" cy="361950"/>
    <xdr:sp>
      <xdr:nvSpPr>
        <xdr:cNvPr id="12" name="Shape 12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64</xdr:row>
      <xdr:rowOff>161925</xdr:rowOff>
    </xdr:from>
    <xdr:ext cx="3352800" cy="361950"/>
    <xdr:sp>
      <xdr:nvSpPr>
        <xdr:cNvPr id="13" name="Shape 13"/>
        <xdr:cNvSpPr txBox="1"/>
      </xdr:nvSpPr>
      <xdr:spPr>
        <a:xfrm>
          <a:off x="3669600" y="3603788"/>
          <a:ext cx="33528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Variáveis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83</xdr:row>
      <xdr:rowOff>171450</xdr:rowOff>
    </xdr:from>
    <xdr:ext cx="4581525" cy="361950"/>
    <xdr:sp>
      <xdr:nvSpPr>
        <xdr:cNvPr id="14" name="Shape 14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B</a:t>
          </a:r>
          <a:endParaRPr sz="1400"/>
        </a:p>
      </xdr:txBody>
    </xdr:sp>
    <xdr:clientData fLocksWithSheet="0"/>
  </xdr:oneCellAnchor>
  <xdr:oneCellAnchor>
    <xdr:from>
      <xdr:col>18</xdr:col>
      <xdr:colOff>352425</xdr:colOff>
      <xdr:row>64</xdr:row>
      <xdr:rowOff>28575</xdr:rowOff>
    </xdr:from>
    <xdr:ext cx="4171950" cy="342900"/>
    <xdr:sp>
      <xdr:nvSpPr>
        <xdr:cNvPr id="15" name="Shape 15"/>
        <xdr:cNvSpPr txBox="1"/>
      </xdr:nvSpPr>
      <xdr:spPr>
        <a:xfrm>
          <a:off x="3264788" y="3608550"/>
          <a:ext cx="4162425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83</xdr:row>
      <xdr:rowOff>123825</xdr:rowOff>
    </xdr:from>
    <xdr:ext cx="4171950" cy="361950"/>
    <xdr:sp>
      <xdr:nvSpPr>
        <xdr:cNvPr id="16" name="Shape 16"/>
        <xdr:cNvSpPr txBox="1"/>
      </xdr:nvSpPr>
      <xdr:spPr>
        <a:xfrm>
          <a:off x="3264788" y="3603788"/>
          <a:ext cx="4162425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B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103</xdr:row>
      <xdr:rowOff>171450</xdr:rowOff>
    </xdr:from>
    <xdr:ext cx="4581525" cy="361950"/>
    <xdr:sp>
      <xdr:nvSpPr>
        <xdr:cNvPr id="17" name="Shape 17"/>
        <xdr:cNvSpPr txBox="1"/>
      </xdr:nvSpPr>
      <xdr:spPr>
        <a:xfrm>
          <a:off x="3060000" y="3603788"/>
          <a:ext cx="4572000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 B</a:t>
          </a:r>
          <a:endParaRPr b="1" sz="1100"/>
        </a:p>
      </xdr:txBody>
    </xdr:sp>
    <xdr:clientData fLocksWithSheet="0"/>
  </xdr:oneCellAnchor>
  <xdr:oneCellAnchor>
    <xdr:from>
      <xdr:col>18</xdr:col>
      <xdr:colOff>304800</xdr:colOff>
      <xdr:row>103</xdr:row>
      <xdr:rowOff>171450</xdr:rowOff>
    </xdr:from>
    <xdr:ext cx="4171950" cy="361950"/>
    <xdr:sp>
      <xdr:nvSpPr>
        <xdr:cNvPr id="18" name="Shape 18"/>
        <xdr:cNvSpPr txBox="1"/>
      </xdr:nvSpPr>
      <xdr:spPr>
        <a:xfrm>
          <a:off x="3264788" y="3603788"/>
          <a:ext cx="4162425" cy="3524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Produto A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 B</a:t>
          </a:r>
          <a:endParaRPr b="1"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3.43"/>
    <col customWidth="1" min="3" max="3" width="16.86"/>
    <col customWidth="1" min="4" max="4" width="3.29"/>
    <col customWidth="1" min="5" max="5" width="12.57"/>
    <col customWidth="1" min="6" max="7" width="14.29"/>
    <col customWidth="1" min="8" max="8" width="13.29"/>
    <col customWidth="1" min="9" max="9" width="14.29"/>
    <col customWidth="1" min="10" max="10" width="3.29"/>
    <col customWidth="1" min="11" max="18" width="8.71"/>
    <col customWidth="1" min="19" max="19" width="3.29"/>
    <col customWidth="1" min="20" max="20" width="11.57"/>
    <col customWidth="1" min="21" max="21" width="10.29"/>
    <col customWidth="1" min="22" max="24" width="8.71"/>
    <col customWidth="1" min="25" max="25" width="10.29"/>
    <col customWidth="1" min="26" max="26" width="8.71"/>
  </cols>
  <sheetData>
    <row r="1">
      <c r="A1" s="1"/>
      <c r="B1" s="1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2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C4" s="3"/>
    </row>
    <row r="5">
      <c r="C5" s="3"/>
    </row>
    <row r="6">
      <c r="C6" s="3"/>
    </row>
    <row r="7">
      <c r="B7" s="4" t="s">
        <v>3</v>
      </c>
      <c r="C7" s="4">
        <v>9000000.0</v>
      </c>
      <c r="E7" s="5" t="s">
        <v>4</v>
      </c>
      <c r="F7" s="6" t="s">
        <v>5</v>
      </c>
      <c r="G7" s="6" t="s">
        <v>6</v>
      </c>
      <c r="H7" s="5" t="s">
        <v>7</v>
      </c>
      <c r="I7" s="5" t="s">
        <v>8</v>
      </c>
      <c r="M7" t="str">
        <f t="shared" ref="M7:M19" si="1">E7</f>
        <v>Intervalo</v>
      </c>
      <c r="N7" s="7" t="str">
        <f t="shared" ref="N7:N19" si="2">G7</f>
        <v>% Liberação</v>
      </c>
    </row>
    <row r="8">
      <c r="B8" s="8" t="s">
        <v>9</v>
      </c>
      <c r="C8" s="9">
        <f>$C$7*64%</f>
        <v>5760000</v>
      </c>
      <c r="E8" s="10" t="s">
        <v>10</v>
      </c>
      <c r="F8" s="11">
        <f>$C$8</f>
        <v>5760000</v>
      </c>
      <c r="G8" s="12">
        <v>0.06</v>
      </c>
      <c r="H8" s="11">
        <f t="shared" ref="H8:H19" si="3">F8*G8</f>
        <v>345600</v>
      </c>
      <c r="I8" s="12" t="s">
        <v>11</v>
      </c>
      <c r="M8" t="str">
        <f t="shared" si="1"/>
        <v>01/01 à 31/01</v>
      </c>
      <c r="N8" s="13">
        <f t="shared" si="2"/>
        <v>0.06</v>
      </c>
    </row>
    <row r="9">
      <c r="B9" s="4" t="s">
        <v>12</v>
      </c>
      <c r="C9" s="11">
        <f>$C$7*36%</f>
        <v>3240000</v>
      </c>
      <c r="E9" s="14" t="s">
        <v>13</v>
      </c>
      <c r="F9" s="15">
        <f t="shared" ref="F9:F19" si="4">F8-H8</f>
        <v>5414400</v>
      </c>
      <c r="G9" s="16">
        <v>0.06</v>
      </c>
      <c r="H9" s="15">
        <f t="shared" si="3"/>
        <v>324864</v>
      </c>
      <c r="I9" s="16" t="s">
        <v>11</v>
      </c>
      <c r="M9" t="str">
        <f t="shared" si="1"/>
        <v>01/02 à 28/02</v>
      </c>
      <c r="N9" s="13">
        <f t="shared" si="2"/>
        <v>0.06</v>
      </c>
    </row>
    <row r="10">
      <c r="B10" s="8" t="s">
        <v>14</v>
      </c>
      <c r="C10" s="17">
        <v>0.14</v>
      </c>
      <c r="E10" s="10" t="s">
        <v>15</v>
      </c>
      <c r="F10" s="11">
        <f t="shared" si="4"/>
        <v>5089536</v>
      </c>
      <c r="G10" s="12">
        <v>0.06</v>
      </c>
      <c r="H10" s="11">
        <f t="shared" si="3"/>
        <v>305372.16</v>
      </c>
      <c r="I10" s="12" t="s">
        <v>11</v>
      </c>
      <c r="M10" t="str">
        <f t="shared" si="1"/>
        <v>01/03 à 31/03</v>
      </c>
      <c r="N10" s="13">
        <f t="shared" si="2"/>
        <v>0.06</v>
      </c>
    </row>
    <row r="11">
      <c r="B11" s="4" t="s">
        <v>16</v>
      </c>
      <c r="C11" s="12">
        <v>0.1</v>
      </c>
      <c r="E11" s="14" t="s">
        <v>17</v>
      </c>
      <c r="F11" s="15">
        <f t="shared" si="4"/>
        <v>4784163.84</v>
      </c>
      <c r="G11" s="18">
        <f t="shared" ref="G11:G12" si="5">$G$8+($G$8*23%)</f>
        <v>0.0738</v>
      </c>
      <c r="H11" s="15">
        <f t="shared" si="3"/>
        <v>353071.2914</v>
      </c>
      <c r="I11" s="16" t="s">
        <v>11</v>
      </c>
      <c r="M11" t="str">
        <f t="shared" si="1"/>
        <v>01/04 à 30/04</v>
      </c>
      <c r="N11" s="13">
        <f t="shared" si="2"/>
        <v>0.0738</v>
      </c>
    </row>
    <row r="12">
      <c r="B12" s="8" t="s">
        <v>18</v>
      </c>
      <c r="C12" s="9">
        <f>C8*23%</f>
        <v>1324800</v>
      </c>
      <c r="E12" s="10" t="s">
        <v>19</v>
      </c>
      <c r="F12" s="11">
        <f t="shared" si="4"/>
        <v>4431092.549</v>
      </c>
      <c r="G12" s="19">
        <f t="shared" si="5"/>
        <v>0.0738</v>
      </c>
      <c r="H12" s="11">
        <f t="shared" si="3"/>
        <v>327014.6301</v>
      </c>
      <c r="I12" s="12" t="s">
        <v>11</v>
      </c>
      <c r="M12" t="str">
        <f t="shared" si="1"/>
        <v>01/05 à 31/05</v>
      </c>
      <c r="N12" s="13">
        <f t="shared" si="2"/>
        <v>0.0738</v>
      </c>
    </row>
    <row r="13">
      <c r="B13" s="4" t="s">
        <v>20</v>
      </c>
      <c r="C13" s="11">
        <f>C9*31%</f>
        <v>1004400</v>
      </c>
      <c r="E13" s="14" t="s">
        <v>21</v>
      </c>
      <c r="F13" s="15">
        <f t="shared" si="4"/>
        <v>4104077.919</v>
      </c>
      <c r="G13" s="16">
        <v>0.06</v>
      </c>
      <c r="H13" s="15">
        <f t="shared" si="3"/>
        <v>246244.6751</v>
      </c>
      <c r="I13" s="16" t="s">
        <v>11</v>
      </c>
      <c r="M13" t="str">
        <f t="shared" si="1"/>
        <v>01/06 à 30/06</v>
      </c>
      <c r="N13" s="13">
        <f t="shared" si="2"/>
        <v>0.06</v>
      </c>
    </row>
    <row r="14">
      <c r="B14" s="8" t="s">
        <v>22</v>
      </c>
      <c r="C14" s="9">
        <f>SUM($C$12:$C$13)</f>
        <v>2329200</v>
      </c>
      <c r="E14" s="10" t="s">
        <v>23</v>
      </c>
      <c r="F14" s="11">
        <f t="shared" si="4"/>
        <v>3857833.243</v>
      </c>
      <c r="G14" s="12">
        <v>0.06</v>
      </c>
      <c r="H14" s="11">
        <f t="shared" si="3"/>
        <v>231469.9946</v>
      </c>
      <c r="I14" s="12" t="s">
        <v>11</v>
      </c>
      <c r="M14" t="str">
        <f t="shared" si="1"/>
        <v>01/07 à 31/07</v>
      </c>
      <c r="N14" s="13">
        <f t="shared" si="2"/>
        <v>0.06</v>
      </c>
      <c r="X14" s="20" t="s">
        <v>24</v>
      </c>
      <c r="Y14" s="21"/>
    </row>
    <row r="15">
      <c r="B15" s="8" t="s">
        <v>25</v>
      </c>
      <c r="C15" s="9">
        <f>C7*15%</f>
        <v>1350000</v>
      </c>
      <c r="D15" s="22"/>
      <c r="E15" s="14" t="s">
        <v>26</v>
      </c>
      <c r="F15" s="15">
        <f t="shared" si="4"/>
        <v>3626363.249</v>
      </c>
      <c r="G15" s="16">
        <v>0.06</v>
      </c>
      <c r="H15" s="15">
        <f t="shared" si="3"/>
        <v>217581.7949</v>
      </c>
      <c r="I15" s="16" t="s">
        <v>11</v>
      </c>
      <c r="M15" t="str">
        <f t="shared" si="1"/>
        <v>01/08 à 31/08</v>
      </c>
      <c r="N15" s="13">
        <f t="shared" si="2"/>
        <v>0.06</v>
      </c>
      <c r="T15" s="23" t="s">
        <v>27</v>
      </c>
      <c r="U15" s="24" t="s">
        <v>11</v>
      </c>
      <c r="X15" s="24" t="s">
        <v>28</v>
      </c>
      <c r="Y15" s="25">
        <f>AVERAGE(H8:H10)</f>
        <v>325278.72</v>
      </c>
    </row>
    <row r="16">
      <c r="B16" s="22"/>
      <c r="C16" s="22"/>
      <c r="E16" s="10" t="s">
        <v>29</v>
      </c>
      <c r="F16" s="11">
        <f t="shared" si="4"/>
        <v>3408781.454</v>
      </c>
      <c r="G16" s="12">
        <v>0.06</v>
      </c>
      <c r="H16" s="11">
        <f t="shared" si="3"/>
        <v>204526.8872</v>
      </c>
      <c r="I16" s="12" t="s">
        <v>11</v>
      </c>
      <c r="M16" t="str">
        <f t="shared" si="1"/>
        <v>01/09 à 30/09</v>
      </c>
      <c r="N16" s="13">
        <f t="shared" si="2"/>
        <v>0.06</v>
      </c>
      <c r="X16" s="24" t="s">
        <v>30</v>
      </c>
      <c r="Y16" s="25">
        <f>AVERAGE(H11:H13)</f>
        <v>308776.8655</v>
      </c>
    </row>
    <row r="17">
      <c r="C17" s="3"/>
      <c r="E17" s="14" t="s">
        <v>31</v>
      </c>
      <c r="F17" s="15">
        <f t="shared" si="4"/>
        <v>3204254.567</v>
      </c>
      <c r="G17" s="16">
        <v>0.06</v>
      </c>
      <c r="H17" s="15">
        <f t="shared" si="3"/>
        <v>192255.274</v>
      </c>
      <c r="I17" s="16" t="s">
        <v>11</v>
      </c>
      <c r="M17" t="str">
        <f t="shared" si="1"/>
        <v>01/10 à 31/10</v>
      </c>
      <c r="N17" s="13">
        <f t="shared" si="2"/>
        <v>0.06</v>
      </c>
      <c r="T17" s="26" t="s">
        <v>32</v>
      </c>
      <c r="U17" s="27">
        <f>$H$13</f>
        <v>246244.6751</v>
      </c>
      <c r="X17" s="24" t="s">
        <v>33</v>
      </c>
      <c r="Y17" s="25">
        <f>AVERAGE(H14:H16)</f>
        <v>217859.5589</v>
      </c>
    </row>
    <row r="18">
      <c r="C18" s="3"/>
      <c r="E18" s="10" t="s">
        <v>34</v>
      </c>
      <c r="F18" s="11">
        <f t="shared" si="4"/>
        <v>3011999.293</v>
      </c>
      <c r="G18" s="12">
        <v>0.06</v>
      </c>
      <c r="H18" s="11">
        <f t="shared" si="3"/>
        <v>180719.9576</v>
      </c>
      <c r="I18" s="12" t="s">
        <v>11</v>
      </c>
      <c r="M18" t="str">
        <f t="shared" si="1"/>
        <v>01/11 à 30/11</v>
      </c>
      <c r="N18" s="13">
        <f t="shared" si="2"/>
        <v>0.06</v>
      </c>
      <c r="T18" s="28"/>
      <c r="U18" s="27">
        <f>$H$14</f>
        <v>231469.9946</v>
      </c>
      <c r="X18" s="24" t="s">
        <v>35</v>
      </c>
      <c r="Y18" s="25">
        <f>AVERAGE(H17:H19)</f>
        <v>193974.5488</v>
      </c>
    </row>
    <row r="19">
      <c r="C19" s="3"/>
      <c r="E19" s="14" t="s">
        <v>36</v>
      </c>
      <c r="F19" s="15">
        <f t="shared" si="4"/>
        <v>2831279.335</v>
      </c>
      <c r="G19" s="18">
        <f>$G$8+($G$8*23%)</f>
        <v>0.0738</v>
      </c>
      <c r="H19" s="15">
        <f t="shared" si="3"/>
        <v>208948.4149</v>
      </c>
      <c r="I19" s="16" t="s">
        <v>11</v>
      </c>
      <c r="M19" t="str">
        <f t="shared" si="1"/>
        <v>01/12 à 31/12</v>
      </c>
      <c r="N19" s="13">
        <f t="shared" si="2"/>
        <v>0.0738</v>
      </c>
    </row>
    <row r="20">
      <c r="C20" s="3"/>
    </row>
    <row r="21" ht="15.75" customHeight="1">
      <c r="C21" s="3"/>
    </row>
    <row r="22" ht="15.75" customHeight="1">
      <c r="C22" s="3"/>
    </row>
    <row r="23" ht="15.75" customHeight="1">
      <c r="C23" s="3"/>
    </row>
    <row r="24" ht="15.75" customHeight="1">
      <c r="C24" s="3"/>
    </row>
    <row r="25" ht="15.75" customHeight="1">
      <c r="C25" s="3"/>
    </row>
    <row r="26" ht="15.75" customHeight="1">
      <c r="C26" s="3"/>
    </row>
    <row r="27" ht="15.75" customHeight="1">
      <c r="C27" s="3"/>
      <c r="E27" s="5" t="s">
        <v>4</v>
      </c>
      <c r="F27" s="6" t="s">
        <v>5</v>
      </c>
      <c r="G27" s="6" t="s">
        <v>6</v>
      </c>
      <c r="H27" s="5" t="s">
        <v>7</v>
      </c>
      <c r="I27" s="5" t="s">
        <v>8</v>
      </c>
    </row>
    <row r="28" ht="15.75" customHeight="1">
      <c r="C28" s="3"/>
      <c r="E28" s="10" t="s">
        <v>10</v>
      </c>
      <c r="F28" s="11">
        <f>$C$9</f>
        <v>3240000</v>
      </c>
      <c r="G28" s="12">
        <v>0.06</v>
      </c>
      <c r="H28" s="11">
        <f t="shared" ref="H28:H39" si="6">F28*G28</f>
        <v>194400</v>
      </c>
      <c r="I28" s="12" t="s">
        <v>11</v>
      </c>
    </row>
    <row r="29" ht="15.75" customHeight="1">
      <c r="C29" s="3"/>
      <c r="E29" s="14" t="s">
        <v>13</v>
      </c>
      <c r="F29" s="15">
        <f t="shared" ref="F29:F39" si="7">F28-H28</f>
        <v>3045600</v>
      </c>
      <c r="G29" s="16">
        <v>0.06</v>
      </c>
      <c r="H29" s="15">
        <f t="shared" si="6"/>
        <v>182736</v>
      </c>
      <c r="I29" s="16" t="s">
        <v>11</v>
      </c>
      <c r="M29" s="29"/>
    </row>
    <row r="30" ht="15.75" customHeight="1">
      <c r="C30" s="3"/>
      <c r="E30" s="10" t="s">
        <v>15</v>
      </c>
      <c r="F30" s="11">
        <f t="shared" si="7"/>
        <v>2862864</v>
      </c>
      <c r="G30" s="12">
        <v>0.06</v>
      </c>
      <c r="H30" s="11">
        <f t="shared" si="6"/>
        <v>171771.84</v>
      </c>
      <c r="I30" s="12" t="s">
        <v>11</v>
      </c>
      <c r="M30" s="29"/>
    </row>
    <row r="31" ht="15.75" customHeight="1">
      <c r="C31" s="3"/>
      <c r="E31" s="14" t="s">
        <v>17</v>
      </c>
      <c r="F31" s="15">
        <f t="shared" si="7"/>
        <v>2691092.16</v>
      </c>
      <c r="G31" s="18">
        <f t="shared" ref="G31:G32" si="8">$G$8+($G$8*23%)</f>
        <v>0.0738</v>
      </c>
      <c r="H31" s="15">
        <f t="shared" si="6"/>
        <v>198602.6014</v>
      </c>
      <c r="I31" s="16" t="s">
        <v>11</v>
      </c>
      <c r="X31" s="20" t="s">
        <v>24</v>
      </c>
      <c r="Y31" s="21"/>
    </row>
    <row r="32" ht="15.75" customHeight="1">
      <c r="C32" s="3"/>
      <c r="E32" s="10" t="s">
        <v>19</v>
      </c>
      <c r="F32" s="11">
        <f t="shared" si="7"/>
        <v>2492489.559</v>
      </c>
      <c r="G32" s="19">
        <f t="shared" si="8"/>
        <v>0.0738</v>
      </c>
      <c r="H32" s="11">
        <f t="shared" si="6"/>
        <v>183945.7294</v>
      </c>
      <c r="I32" s="12" t="s">
        <v>11</v>
      </c>
      <c r="T32" s="23" t="s">
        <v>27</v>
      </c>
      <c r="U32" s="24" t="s">
        <v>11</v>
      </c>
      <c r="X32" s="24" t="s">
        <v>28</v>
      </c>
      <c r="Y32" s="30">
        <f>AVERAGE(H28:H30)</f>
        <v>182969.28</v>
      </c>
    </row>
    <row r="33" ht="15.75" customHeight="1">
      <c r="C33" s="3"/>
      <c r="E33" s="14" t="s">
        <v>21</v>
      </c>
      <c r="F33" s="15">
        <f t="shared" si="7"/>
        <v>2308543.829</v>
      </c>
      <c r="G33" s="16">
        <v>0.06</v>
      </c>
      <c r="H33" s="15">
        <f t="shared" si="6"/>
        <v>138512.6298</v>
      </c>
      <c r="I33" s="16" t="s">
        <v>11</v>
      </c>
      <c r="X33" s="24" t="s">
        <v>30</v>
      </c>
      <c r="Y33" s="30">
        <f>AVERAGE(H31:H33)</f>
        <v>173686.9869</v>
      </c>
    </row>
    <row r="34" ht="15.75" customHeight="1">
      <c r="C34" s="3"/>
      <c r="E34" s="10" t="s">
        <v>23</v>
      </c>
      <c r="F34" s="11">
        <f t="shared" si="7"/>
        <v>2170031.199</v>
      </c>
      <c r="G34" s="12">
        <v>0.06</v>
      </c>
      <c r="H34" s="11">
        <f t="shared" si="6"/>
        <v>130201.872</v>
      </c>
      <c r="I34" s="12" t="s">
        <v>11</v>
      </c>
      <c r="T34" s="26" t="s">
        <v>32</v>
      </c>
      <c r="U34" s="31">
        <f>$H$33</f>
        <v>138512.6298</v>
      </c>
      <c r="X34" s="24" t="s">
        <v>33</v>
      </c>
      <c r="Y34" s="30">
        <f>AVERAGE(H34:H36)</f>
        <v>122546.0019</v>
      </c>
    </row>
    <row r="35" ht="15.75" customHeight="1">
      <c r="C35" s="3"/>
      <c r="E35" s="14" t="s">
        <v>26</v>
      </c>
      <c r="F35" s="15">
        <f t="shared" si="7"/>
        <v>2039829.327</v>
      </c>
      <c r="G35" s="16">
        <v>0.06</v>
      </c>
      <c r="H35" s="15">
        <f t="shared" si="6"/>
        <v>122389.7596</v>
      </c>
      <c r="I35" s="16" t="s">
        <v>11</v>
      </c>
      <c r="T35" s="28"/>
      <c r="U35" s="31">
        <f>$H$34</f>
        <v>130201.872</v>
      </c>
      <c r="X35" s="24" t="s">
        <v>35</v>
      </c>
      <c r="Y35" s="30">
        <f>AVERAGE(H37:H39)</f>
        <v>109110.6837</v>
      </c>
    </row>
    <row r="36" ht="15.75" customHeight="1">
      <c r="C36" s="3"/>
      <c r="E36" s="10" t="s">
        <v>29</v>
      </c>
      <c r="F36" s="11">
        <f t="shared" si="7"/>
        <v>1917439.568</v>
      </c>
      <c r="G36" s="12">
        <v>0.06</v>
      </c>
      <c r="H36" s="11">
        <f t="shared" si="6"/>
        <v>115046.3741</v>
      </c>
      <c r="I36" s="12" t="s">
        <v>11</v>
      </c>
    </row>
    <row r="37" ht="15.75" customHeight="1">
      <c r="C37" s="3"/>
      <c r="E37" s="14" t="s">
        <v>31</v>
      </c>
      <c r="F37" s="15">
        <f t="shared" si="7"/>
        <v>1802393.194</v>
      </c>
      <c r="G37" s="16">
        <v>0.06</v>
      </c>
      <c r="H37" s="15">
        <f t="shared" si="6"/>
        <v>108143.5916</v>
      </c>
      <c r="I37" s="16" t="s">
        <v>11</v>
      </c>
    </row>
    <row r="38" ht="15.75" customHeight="1">
      <c r="C38" s="3"/>
      <c r="E38" s="10" t="s">
        <v>34</v>
      </c>
      <c r="F38" s="11">
        <f t="shared" si="7"/>
        <v>1694249.602</v>
      </c>
      <c r="G38" s="12">
        <v>0.06</v>
      </c>
      <c r="H38" s="11">
        <f t="shared" si="6"/>
        <v>101654.9761</v>
      </c>
      <c r="I38" s="12" t="s">
        <v>11</v>
      </c>
    </row>
    <row r="39" ht="15.75" customHeight="1">
      <c r="C39" s="3"/>
      <c r="E39" s="14" t="s">
        <v>36</v>
      </c>
      <c r="F39" s="15">
        <f t="shared" si="7"/>
        <v>1592594.626</v>
      </c>
      <c r="G39" s="18">
        <f>$G$8+($G$8*23%)</f>
        <v>0.0738</v>
      </c>
      <c r="H39" s="15">
        <f t="shared" si="6"/>
        <v>117533.4834</v>
      </c>
      <c r="I39" s="16" t="s">
        <v>11</v>
      </c>
    </row>
    <row r="40" ht="15.75" customHeight="1">
      <c r="C40" s="3"/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  <c r="E47" s="5" t="s">
        <v>4</v>
      </c>
      <c r="F47" s="6" t="s">
        <v>5</v>
      </c>
      <c r="G47" s="6" t="s">
        <v>6</v>
      </c>
      <c r="H47" s="5" t="s">
        <v>7</v>
      </c>
      <c r="I47" s="5" t="s">
        <v>8</v>
      </c>
    </row>
    <row r="48" ht="15.75" customHeight="1">
      <c r="C48" s="3"/>
      <c r="E48" s="10" t="s">
        <v>10</v>
      </c>
      <c r="F48" s="4">
        <f>$C$7</f>
        <v>9000000</v>
      </c>
      <c r="G48" s="12">
        <v>0.06</v>
      </c>
      <c r="H48" s="4">
        <f t="shared" ref="H48:H59" si="9">F48*G48</f>
        <v>540000</v>
      </c>
      <c r="I48" s="12" t="s">
        <v>11</v>
      </c>
    </row>
    <row r="49" ht="15.75" customHeight="1">
      <c r="C49" s="3"/>
      <c r="E49" s="14" t="s">
        <v>13</v>
      </c>
      <c r="F49" s="32">
        <f t="shared" ref="F49:F59" si="10">F48-H48</f>
        <v>8460000</v>
      </c>
      <c r="G49" s="16">
        <v>0.06</v>
      </c>
      <c r="H49" s="32">
        <f t="shared" si="9"/>
        <v>507600</v>
      </c>
      <c r="I49" s="16" t="s">
        <v>11</v>
      </c>
      <c r="M49" s="29"/>
    </row>
    <row r="50" ht="15.75" customHeight="1">
      <c r="C50" s="3"/>
      <c r="E50" s="10" t="s">
        <v>15</v>
      </c>
      <c r="F50" s="4">
        <f t="shared" si="10"/>
        <v>7952400</v>
      </c>
      <c r="G50" s="12">
        <v>0.06</v>
      </c>
      <c r="H50" s="4">
        <f t="shared" si="9"/>
        <v>477144</v>
      </c>
      <c r="I50" s="12" t="s">
        <v>11</v>
      </c>
      <c r="M50" s="29"/>
    </row>
    <row r="51" ht="15.75" customHeight="1">
      <c r="C51" s="3"/>
      <c r="E51" s="14" t="s">
        <v>17</v>
      </c>
      <c r="F51" s="32">
        <f t="shared" si="10"/>
        <v>7475256</v>
      </c>
      <c r="G51" s="16">
        <f t="shared" ref="G51:G52" si="11">$G$8+($G$8*23%)</f>
        <v>0.0738</v>
      </c>
      <c r="H51" s="32">
        <f t="shared" si="9"/>
        <v>551673.8928</v>
      </c>
      <c r="I51" s="16" t="s">
        <v>11</v>
      </c>
      <c r="X51" s="20" t="s">
        <v>24</v>
      </c>
      <c r="Y51" s="21"/>
    </row>
    <row r="52" ht="15.75" customHeight="1">
      <c r="C52" s="3"/>
      <c r="E52" s="10" t="s">
        <v>19</v>
      </c>
      <c r="F52" s="4">
        <f t="shared" si="10"/>
        <v>6923582.107</v>
      </c>
      <c r="G52" s="12">
        <f t="shared" si="11"/>
        <v>0.0738</v>
      </c>
      <c r="H52" s="4">
        <f t="shared" si="9"/>
        <v>510960.3595</v>
      </c>
      <c r="I52" s="12" t="s">
        <v>11</v>
      </c>
      <c r="T52" s="23" t="s">
        <v>27</v>
      </c>
      <c r="U52" s="24" t="s">
        <v>11</v>
      </c>
      <c r="X52" s="24" t="s">
        <v>28</v>
      </c>
      <c r="Y52" s="30">
        <f>AVERAGE(H48:H50)</f>
        <v>508248</v>
      </c>
    </row>
    <row r="53" ht="15.75" customHeight="1">
      <c r="C53" s="3"/>
      <c r="E53" s="14" t="s">
        <v>21</v>
      </c>
      <c r="F53" s="32">
        <f t="shared" si="10"/>
        <v>6412621.748</v>
      </c>
      <c r="G53" s="16">
        <v>0.06</v>
      </c>
      <c r="H53" s="32">
        <f t="shared" si="9"/>
        <v>384757.3049</v>
      </c>
      <c r="I53" s="16" t="s">
        <v>11</v>
      </c>
      <c r="X53" s="24" t="s">
        <v>30</v>
      </c>
      <c r="Y53" s="30">
        <f>AVERAGE(H51:H53)</f>
        <v>482463.8524</v>
      </c>
    </row>
    <row r="54" ht="15.75" customHeight="1">
      <c r="C54" s="3"/>
      <c r="E54" s="10" t="s">
        <v>23</v>
      </c>
      <c r="F54" s="4">
        <f t="shared" si="10"/>
        <v>6027864.443</v>
      </c>
      <c r="G54" s="12">
        <v>0.06</v>
      </c>
      <c r="H54" s="4">
        <f t="shared" si="9"/>
        <v>361671.8666</v>
      </c>
      <c r="I54" s="12" t="s">
        <v>11</v>
      </c>
      <c r="T54" s="26" t="s">
        <v>32</v>
      </c>
      <c r="U54" s="31">
        <f>$H$54</f>
        <v>361671.8666</v>
      </c>
      <c r="X54" s="24" t="s">
        <v>33</v>
      </c>
      <c r="Y54" s="30">
        <f>AVERAGE(H54:H56)</f>
        <v>340405.5608</v>
      </c>
    </row>
    <row r="55" ht="15.75" customHeight="1">
      <c r="C55" s="3"/>
      <c r="E55" s="14" t="s">
        <v>26</v>
      </c>
      <c r="F55" s="32">
        <f t="shared" si="10"/>
        <v>5666192.576</v>
      </c>
      <c r="G55" s="16">
        <v>0.06</v>
      </c>
      <c r="H55" s="32">
        <f t="shared" si="9"/>
        <v>339971.5546</v>
      </c>
      <c r="I55" s="16" t="s">
        <v>11</v>
      </c>
      <c r="T55" s="28"/>
      <c r="U55" s="31">
        <f>$H$53</f>
        <v>384757.3049</v>
      </c>
      <c r="X55" s="24" t="s">
        <v>35</v>
      </c>
      <c r="Y55" s="30">
        <f>AVERAGE(H57:H59)</f>
        <v>303085.2325</v>
      </c>
    </row>
    <row r="56" ht="15.75" customHeight="1">
      <c r="C56" s="3"/>
      <c r="E56" s="10" t="s">
        <v>29</v>
      </c>
      <c r="F56" s="4">
        <f t="shared" si="10"/>
        <v>5326221.022</v>
      </c>
      <c r="G56" s="12">
        <v>0.06</v>
      </c>
      <c r="H56" s="4">
        <f t="shared" si="9"/>
        <v>319573.2613</v>
      </c>
      <c r="I56" s="12" t="s">
        <v>11</v>
      </c>
    </row>
    <row r="57" ht="15.75" customHeight="1">
      <c r="C57" s="3"/>
      <c r="E57" s="14" t="s">
        <v>31</v>
      </c>
      <c r="F57" s="32">
        <f t="shared" si="10"/>
        <v>5006647.76</v>
      </c>
      <c r="G57" s="16">
        <v>0.06</v>
      </c>
      <c r="H57" s="32">
        <f t="shared" si="9"/>
        <v>300398.8656</v>
      </c>
      <c r="I57" s="16" t="s">
        <v>11</v>
      </c>
    </row>
    <row r="58" ht="15.75" customHeight="1">
      <c r="C58" s="3"/>
      <c r="E58" s="10" t="s">
        <v>34</v>
      </c>
      <c r="F58" s="4">
        <f t="shared" si="10"/>
        <v>4706248.895</v>
      </c>
      <c r="G58" s="12">
        <v>0.06</v>
      </c>
      <c r="H58" s="4">
        <f t="shared" si="9"/>
        <v>282374.9337</v>
      </c>
      <c r="I58" s="12" t="s">
        <v>11</v>
      </c>
    </row>
    <row r="59" ht="15.75" customHeight="1">
      <c r="C59" s="3"/>
      <c r="E59" s="14" t="s">
        <v>36</v>
      </c>
      <c r="F59" s="32">
        <f t="shared" si="10"/>
        <v>4423873.961</v>
      </c>
      <c r="G59" s="16">
        <f>$G$8+($G$8*23%)</f>
        <v>0.0738</v>
      </c>
      <c r="H59" s="32">
        <f t="shared" si="9"/>
        <v>326481.8983</v>
      </c>
      <c r="I59" s="16" t="s">
        <v>11</v>
      </c>
    </row>
    <row r="60" ht="15.75" customHeight="1">
      <c r="C60" s="3"/>
    </row>
    <row r="61" ht="15.75" customHeight="1">
      <c r="C61" s="3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/>
    <row r="65" ht="15.75" customHeight="1">
      <c r="C65" s="3"/>
    </row>
    <row r="66" ht="15.75" customHeight="1">
      <c r="C66" s="3"/>
    </row>
    <row r="67" ht="15.75" customHeight="1">
      <c r="C67" s="3"/>
      <c r="E67" s="5" t="s">
        <v>4</v>
      </c>
      <c r="F67" s="6" t="s">
        <v>5</v>
      </c>
      <c r="G67" s="6" t="s">
        <v>6</v>
      </c>
      <c r="H67" s="5" t="s">
        <v>7</v>
      </c>
      <c r="I67" s="5" t="s">
        <v>8</v>
      </c>
    </row>
    <row r="68" ht="15.75" customHeight="1">
      <c r="B68" s="4" t="s">
        <v>3</v>
      </c>
      <c r="C68" s="4">
        <v>9000000.0</v>
      </c>
      <c r="E68" s="10" t="s">
        <v>10</v>
      </c>
      <c r="F68" s="11">
        <f>$C$8</f>
        <v>5760000</v>
      </c>
      <c r="G68" s="12">
        <v>0.2</v>
      </c>
      <c r="H68" s="11">
        <f t="shared" ref="H68:H79" si="12">F68*G68</f>
        <v>1152000</v>
      </c>
      <c r="I68" s="11">
        <f t="shared" ref="I68:I79" si="13">IF($C$73-F68&lt;0,0,($C$73-F68))</f>
        <v>0</v>
      </c>
    </row>
    <row r="69" ht="15.75" customHeight="1">
      <c r="B69" s="8" t="s">
        <v>9</v>
      </c>
      <c r="C69" s="9">
        <f>$C$7*64%</f>
        <v>5760000</v>
      </c>
      <c r="E69" s="14" t="s">
        <v>13</v>
      </c>
      <c r="F69" s="15">
        <f t="shared" ref="F69:F79" si="14">F68-H68</f>
        <v>4608000</v>
      </c>
      <c r="G69" s="16">
        <v>0.2</v>
      </c>
      <c r="H69" s="15">
        <f t="shared" si="12"/>
        <v>921600</v>
      </c>
      <c r="I69" s="15">
        <f t="shared" si="13"/>
        <v>0</v>
      </c>
    </row>
    <row r="70" ht="15.75" customHeight="1">
      <c r="B70" s="4" t="s">
        <v>12</v>
      </c>
      <c r="C70" s="11">
        <f>$C$7*36%</f>
        <v>3240000</v>
      </c>
      <c r="E70" s="10" t="s">
        <v>15</v>
      </c>
      <c r="F70" s="11">
        <f t="shared" si="14"/>
        <v>3686400</v>
      </c>
      <c r="G70" s="12">
        <v>0.2</v>
      </c>
      <c r="H70" s="11">
        <f t="shared" si="12"/>
        <v>737280</v>
      </c>
      <c r="I70" s="11">
        <f t="shared" si="13"/>
        <v>0</v>
      </c>
    </row>
    <row r="71" ht="15.75" customHeight="1">
      <c r="B71" s="8" t="s">
        <v>14</v>
      </c>
      <c r="C71" s="17">
        <v>0.14</v>
      </c>
      <c r="E71" s="14" t="s">
        <v>17</v>
      </c>
      <c r="F71" s="15">
        <f t="shared" si="14"/>
        <v>2949120</v>
      </c>
      <c r="G71" s="18">
        <f t="shared" ref="G71:G72" si="15">$G$68+($G$68*23%)</f>
        <v>0.246</v>
      </c>
      <c r="H71" s="15">
        <f t="shared" si="12"/>
        <v>725483.52</v>
      </c>
      <c r="I71" s="15">
        <f t="shared" si="13"/>
        <v>0</v>
      </c>
    </row>
    <row r="72" ht="15.75" customHeight="1">
      <c r="B72" s="4" t="s">
        <v>16</v>
      </c>
      <c r="C72" s="12">
        <v>0.1</v>
      </c>
      <c r="E72" s="10" t="s">
        <v>19</v>
      </c>
      <c r="F72" s="11">
        <f t="shared" si="14"/>
        <v>2223636.48</v>
      </c>
      <c r="G72" s="19">
        <f t="shared" si="15"/>
        <v>0.246</v>
      </c>
      <c r="H72" s="11">
        <f t="shared" si="12"/>
        <v>547014.5741</v>
      </c>
      <c r="I72" s="11">
        <f t="shared" si="13"/>
        <v>0</v>
      </c>
    </row>
    <row r="73" ht="15.75" customHeight="1">
      <c r="B73" s="8" t="s">
        <v>18</v>
      </c>
      <c r="C73" s="9">
        <f>C69*23%</f>
        <v>1324800</v>
      </c>
      <c r="E73" s="14" t="s">
        <v>21</v>
      </c>
      <c r="F73" s="15">
        <f t="shared" si="14"/>
        <v>1676621.906</v>
      </c>
      <c r="G73" s="16">
        <v>0.1</v>
      </c>
      <c r="H73" s="15">
        <f t="shared" si="12"/>
        <v>167662.1906</v>
      </c>
      <c r="I73" s="15">
        <f t="shared" si="13"/>
        <v>0</v>
      </c>
    </row>
    <row r="74" ht="15.75" customHeight="1">
      <c r="B74" s="4" t="s">
        <v>20</v>
      </c>
      <c r="C74" s="11">
        <f>C70*31%</f>
        <v>1004400</v>
      </c>
      <c r="E74" s="10" t="s">
        <v>23</v>
      </c>
      <c r="F74" s="11">
        <f t="shared" si="14"/>
        <v>1508959.715</v>
      </c>
      <c r="G74" s="12">
        <v>0.1</v>
      </c>
      <c r="H74" s="11">
        <f t="shared" si="12"/>
        <v>150895.9715</v>
      </c>
      <c r="I74" s="11">
        <f t="shared" si="13"/>
        <v>0</v>
      </c>
      <c r="X74" s="20" t="s">
        <v>24</v>
      </c>
      <c r="Y74" s="21"/>
    </row>
    <row r="75" ht="15.75" customHeight="1">
      <c r="B75" s="8" t="s">
        <v>22</v>
      </c>
      <c r="C75" s="9">
        <f>SUM($C$73:$C$74)</f>
        <v>2329200</v>
      </c>
      <c r="D75" s="22"/>
      <c r="E75" s="14" t="s">
        <v>26</v>
      </c>
      <c r="F75" s="15">
        <f t="shared" si="14"/>
        <v>1358063.744</v>
      </c>
      <c r="G75" s="16">
        <v>0.1</v>
      </c>
      <c r="H75" s="15">
        <f t="shared" si="12"/>
        <v>135806.3744</v>
      </c>
      <c r="I75" s="15">
        <f t="shared" si="13"/>
        <v>0</v>
      </c>
      <c r="T75" s="23" t="s">
        <v>27</v>
      </c>
      <c r="U75" s="24" t="s">
        <v>11</v>
      </c>
      <c r="X75" s="24" t="s">
        <v>28</v>
      </c>
      <c r="Y75" s="30">
        <f>AVERAGE(H68:H70)</f>
        <v>936960</v>
      </c>
    </row>
    <row r="76" ht="15.75" customHeight="1">
      <c r="B76" s="8" t="s">
        <v>25</v>
      </c>
      <c r="C76" s="9">
        <f>C68*15%</f>
        <v>1350000</v>
      </c>
      <c r="E76" s="10" t="s">
        <v>29</v>
      </c>
      <c r="F76" s="11">
        <f t="shared" si="14"/>
        <v>1222257.369</v>
      </c>
      <c r="G76" s="12">
        <v>0.1</v>
      </c>
      <c r="H76" s="11">
        <f t="shared" si="12"/>
        <v>122225.7369</v>
      </c>
      <c r="I76" s="11">
        <f t="shared" si="13"/>
        <v>102542.6306</v>
      </c>
      <c r="X76" s="24" t="s">
        <v>30</v>
      </c>
      <c r="Y76" s="30">
        <f>AVERAGE(H71:H73)</f>
        <v>480053.4282</v>
      </c>
    </row>
    <row r="77" ht="15.75" customHeight="1">
      <c r="B77" s="22"/>
      <c r="C77" s="22"/>
      <c r="E77" s="14" t="s">
        <v>31</v>
      </c>
      <c r="F77" s="15">
        <f t="shared" si="14"/>
        <v>1100031.632</v>
      </c>
      <c r="G77" s="16">
        <v>0.1</v>
      </c>
      <c r="H77" s="15">
        <f t="shared" si="12"/>
        <v>110003.1632</v>
      </c>
      <c r="I77" s="15">
        <f t="shared" si="13"/>
        <v>224768.3675</v>
      </c>
      <c r="T77" s="26" t="s">
        <v>32</v>
      </c>
      <c r="U77" s="31">
        <f>$H$13</f>
        <v>246244.6751</v>
      </c>
      <c r="X77" s="24" t="s">
        <v>33</v>
      </c>
      <c r="Y77" s="30">
        <f>AVERAGE(H74:H76)</f>
        <v>136309.361</v>
      </c>
    </row>
    <row r="78" ht="15.75" customHeight="1">
      <c r="C78" s="3"/>
      <c r="E78" s="10" t="s">
        <v>34</v>
      </c>
      <c r="F78" s="11">
        <f t="shared" si="14"/>
        <v>990028.4692</v>
      </c>
      <c r="G78" s="12">
        <v>0.1</v>
      </c>
      <c r="H78" s="11">
        <f t="shared" si="12"/>
        <v>99002.84692</v>
      </c>
      <c r="I78" s="11">
        <f t="shared" si="13"/>
        <v>334771.5308</v>
      </c>
      <c r="T78" s="28"/>
      <c r="U78" s="31">
        <f>$H$14</f>
        <v>231469.9946</v>
      </c>
      <c r="X78" s="24" t="s">
        <v>35</v>
      </c>
      <c r="Y78" s="30">
        <f>AVERAGE(H77:H79)</f>
        <v>142732.7711</v>
      </c>
    </row>
    <row r="79" ht="15.75" customHeight="1">
      <c r="C79" s="3"/>
      <c r="E79" s="14" t="s">
        <v>36</v>
      </c>
      <c r="F79" s="15">
        <f t="shared" si="14"/>
        <v>891025.6223</v>
      </c>
      <c r="G79" s="18">
        <f>$G$68+($G$68*23%)</f>
        <v>0.246</v>
      </c>
      <c r="H79" s="15">
        <f t="shared" si="12"/>
        <v>219192.3031</v>
      </c>
      <c r="I79" s="15">
        <f t="shared" si="13"/>
        <v>433774.3777</v>
      </c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  <c r="L85" s="33" t="s">
        <v>37</v>
      </c>
      <c r="M85" s="33"/>
      <c r="N85" s="33"/>
      <c r="O85" s="33"/>
      <c r="P85" s="33"/>
      <c r="Q85" s="33"/>
    </row>
    <row r="86" ht="15.75" customHeight="1">
      <c r="C86" s="3"/>
      <c r="L86" s="33"/>
      <c r="M86" s="33"/>
      <c r="N86" s="33"/>
      <c r="O86" s="33"/>
      <c r="P86" s="33"/>
      <c r="Q86" s="33"/>
    </row>
    <row r="87" ht="15.75" customHeight="1">
      <c r="C87" s="3"/>
      <c r="E87" s="5" t="s">
        <v>4</v>
      </c>
      <c r="F87" s="6" t="s">
        <v>5</v>
      </c>
      <c r="G87" s="6" t="s">
        <v>6</v>
      </c>
      <c r="H87" s="5" t="s">
        <v>7</v>
      </c>
      <c r="I87" s="5" t="s">
        <v>8</v>
      </c>
    </row>
    <row r="88" ht="15.75" customHeight="1">
      <c r="C88" s="3"/>
      <c r="E88" s="10" t="s">
        <v>10</v>
      </c>
      <c r="F88" s="11">
        <f>$C$9</f>
        <v>3240000</v>
      </c>
      <c r="G88" s="12">
        <v>0.2</v>
      </c>
      <c r="H88" s="4">
        <f t="shared" ref="H88:H99" si="16">F88*G88</f>
        <v>648000</v>
      </c>
      <c r="I88" s="11">
        <f t="shared" ref="I88:I99" si="17">IF($C$74-F88&lt;0,0,($C$74-F88))</f>
        <v>0</v>
      </c>
    </row>
    <row r="89" ht="15.75" customHeight="1">
      <c r="C89" s="3"/>
      <c r="E89" s="14" t="s">
        <v>13</v>
      </c>
      <c r="F89" s="15">
        <f t="shared" ref="F89:F99" si="18">F88-H88</f>
        <v>2592000</v>
      </c>
      <c r="G89" s="16">
        <v>0.2</v>
      </c>
      <c r="H89" s="32">
        <f t="shared" si="16"/>
        <v>518400</v>
      </c>
      <c r="I89" s="15">
        <f t="shared" si="17"/>
        <v>0</v>
      </c>
      <c r="L89" s="33" t="s">
        <v>38</v>
      </c>
      <c r="M89" s="33"/>
      <c r="N89" s="33"/>
      <c r="O89" s="33"/>
      <c r="P89" s="33"/>
      <c r="Q89" s="33"/>
    </row>
    <row r="90" ht="15.75" customHeight="1">
      <c r="C90" s="3"/>
      <c r="E90" s="10" t="s">
        <v>15</v>
      </c>
      <c r="F90" s="11">
        <f t="shared" si="18"/>
        <v>2073600</v>
      </c>
      <c r="G90" s="12">
        <v>0.2</v>
      </c>
      <c r="H90" s="4">
        <f t="shared" si="16"/>
        <v>414720</v>
      </c>
      <c r="I90" s="11">
        <f t="shared" si="17"/>
        <v>0</v>
      </c>
      <c r="L90" s="33"/>
      <c r="M90" s="33"/>
      <c r="N90" s="33"/>
      <c r="O90" s="33"/>
      <c r="P90" s="33"/>
      <c r="Q90" s="33"/>
    </row>
    <row r="91" ht="15.75" customHeight="1">
      <c r="C91" s="3"/>
      <c r="E91" s="14" t="s">
        <v>17</v>
      </c>
      <c r="F91" s="15">
        <f t="shared" si="18"/>
        <v>1658880</v>
      </c>
      <c r="G91" s="18">
        <f t="shared" ref="G91:G92" si="19">$G$88+($G$88*23%)</f>
        <v>0.246</v>
      </c>
      <c r="H91" s="32">
        <f t="shared" si="16"/>
        <v>408084.48</v>
      </c>
      <c r="I91" s="15">
        <f t="shared" si="17"/>
        <v>0</v>
      </c>
      <c r="X91" s="20" t="s">
        <v>24</v>
      </c>
      <c r="Y91" s="21"/>
    </row>
    <row r="92" ht="15.75" customHeight="1">
      <c r="C92" s="3"/>
      <c r="E92" s="10" t="s">
        <v>19</v>
      </c>
      <c r="F92" s="11">
        <f t="shared" si="18"/>
        <v>1250795.52</v>
      </c>
      <c r="G92" s="19">
        <f t="shared" si="19"/>
        <v>0.246</v>
      </c>
      <c r="H92" s="4">
        <f t="shared" si="16"/>
        <v>307695.6979</v>
      </c>
      <c r="I92" s="11">
        <f t="shared" si="17"/>
        <v>0</v>
      </c>
      <c r="T92" s="23" t="s">
        <v>27</v>
      </c>
      <c r="U92" s="24" t="s">
        <v>11</v>
      </c>
      <c r="X92" s="24" t="s">
        <v>28</v>
      </c>
      <c r="Y92" s="25">
        <f>AVERAGE(H88:H90)</f>
        <v>527040</v>
      </c>
    </row>
    <row r="93" ht="15.75" customHeight="1">
      <c r="C93" s="3"/>
      <c r="E93" s="14" t="s">
        <v>21</v>
      </c>
      <c r="F93" s="15">
        <f t="shared" si="18"/>
        <v>943099.8221</v>
      </c>
      <c r="G93" s="16">
        <v>0.06</v>
      </c>
      <c r="H93" s="32">
        <f t="shared" si="16"/>
        <v>56585.98932</v>
      </c>
      <c r="I93" s="15">
        <f t="shared" si="17"/>
        <v>61300.17792</v>
      </c>
      <c r="X93" s="24" t="s">
        <v>30</v>
      </c>
      <c r="Y93" s="25">
        <f>AVERAGE(H91:H93)</f>
        <v>257455.3891</v>
      </c>
    </row>
    <row r="94" ht="15.75" customHeight="1">
      <c r="C94" s="3"/>
      <c r="E94" s="10" t="s">
        <v>23</v>
      </c>
      <c r="F94" s="11">
        <f t="shared" si="18"/>
        <v>886513.8328</v>
      </c>
      <c r="G94" s="12">
        <v>0.06</v>
      </c>
      <c r="H94" s="4">
        <f t="shared" si="16"/>
        <v>53190.82997</v>
      </c>
      <c r="I94" s="11">
        <f t="shared" si="17"/>
        <v>117886.1672</v>
      </c>
      <c r="T94" s="26" t="s">
        <v>32</v>
      </c>
      <c r="U94" s="31"/>
      <c r="X94" s="24" t="s">
        <v>33</v>
      </c>
      <c r="Y94" s="25">
        <f>AVERAGE(H94:H96)</f>
        <v>50063.20916</v>
      </c>
    </row>
    <row r="95" ht="15.75" customHeight="1">
      <c r="C95" s="3"/>
      <c r="E95" s="14" t="s">
        <v>26</v>
      </c>
      <c r="F95" s="15">
        <f t="shared" si="18"/>
        <v>833323.0028</v>
      </c>
      <c r="G95" s="16">
        <v>0.06</v>
      </c>
      <c r="H95" s="32">
        <f t="shared" si="16"/>
        <v>49999.38017</v>
      </c>
      <c r="I95" s="15">
        <f t="shared" si="17"/>
        <v>171076.9972</v>
      </c>
      <c r="T95" s="28"/>
      <c r="U95" s="31"/>
      <c r="X95" s="24" t="s">
        <v>35</v>
      </c>
      <c r="Y95" s="25">
        <f>AVERAGE(H97:H99)</f>
        <v>81919.89672</v>
      </c>
    </row>
    <row r="96" ht="15.75" customHeight="1">
      <c r="C96" s="3"/>
      <c r="E96" s="10" t="s">
        <v>29</v>
      </c>
      <c r="F96" s="11">
        <f t="shared" si="18"/>
        <v>783323.6226</v>
      </c>
      <c r="G96" s="12">
        <v>0.06</v>
      </c>
      <c r="H96" s="4">
        <f t="shared" si="16"/>
        <v>46999.41736</v>
      </c>
      <c r="I96" s="11">
        <f t="shared" si="17"/>
        <v>221076.3774</v>
      </c>
    </row>
    <row r="97" ht="15.75" customHeight="1">
      <c r="C97" s="3"/>
      <c r="E97" s="14" t="s">
        <v>31</v>
      </c>
      <c r="F97" s="15">
        <f t="shared" si="18"/>
        <v>736324.2053</v>
      </c>
      <c r="G97" s="16">
        <v>0.06</v>
      </c>
      <c r="H97" s="32">
        <f t="shared" si="16"/>
        <v>44179.45232</v>
      </c>
      <c r="I97" s="15">
        <f t="shared" si="17"/>
        <v>268075.7947</v>
      </c>
    </row>
    <row r="98" ht="15.75" customHeight="1">
      <c r="C98" s="3"/>
      <c r="E98" s="10" t="s">
        <v>34</v>
      </c>
      <c r="F98" s="11">
        <f t="shared" si="18"/>
        <v>692144.7529</v>
      </c>
      <c r="G98" s="12">
        <v>0.06</v>
      </c>
      <c r="H98" s="4">
        <f t="shared" si="16"/>
        <v>41528.68518</v>
      </c>
      <c r="I98" s="11">
        <f t="shared" si="17"/>
        <v>312255.2471</v>
      </c>
    </row>
    <row r="99" ht="15.75" customHeight="1">
      <c r="C99" s="3"/>
      <c r="E99" s="14" t="s">
        <v>36</v>
      </c>
      <c r="F99" s="15">
        <f t="shared" si="18"/>
        <v>650616.0678</v>
      </c>
      <c r="G99" s="18">
        <f>$G$88+($G$88*23%)</f>
        <v>0.246</v>
      </c>
      <c r="H99" s="32">
        <f t="shared" si="16"/>
        <v>160051.5527</v>
      </c>
      <c r="I99" s="15">
        <f t="shared" si="17"/>
        <v>353783.9322</v>
      </c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  <c r="E107" s="5" t="s">
        <v>4</v>
      </c>
      <c r="F107" s="6" t="s">
        <v>5</v>
      </c>
      <c r="G107" s="6" t="s">
        <v>6</v>
      </c>
      <c r="H107" s="5" t="s">
        <v>7</v>
      </c>
      <c r="I107" s="5" t="s">
        <v>8</v>
      </c>
    </row>
    <row r="108" ht="15.75" customHeight="1">
      <c r="C108" s="3"/>
      <c r="E108" s="10" t="s">
        <v>10</v>
      </c>
      <c r="F108" s="11">
        <f>$C$7</f>
        <v>9000000</v>
      </c>
      <c r="G108" s="12">
        <v>0.15</v>
      </c>
      <c r="H108" s="4">
        <f t="shared" ref="H108:H119" si="20">F108*G108</f>
        <v>1350000</v>
      </c>
      <c r="I108" s="4">
        <f t="shared" ref="I108:I119" si="21">IF($C$75-F108&lt;0,0,($C$68-F108))</f>
        <v>0</v>
      </c>
    </row>
    <row r="109" ht="15.75" customHeight="1">
      <c r="C109" s="3"/>
      <c r="E109" s="14" t="s">
        <v>13</v>
      </c>
      <c r="F109" s="15">
        <f t="shared" ref="F109:F119" si="22">F108-H108</f>
        <v>7650000</v>
      </c>
      <c r="G109" s="16">
        <v>0.25</v>
      </c>
      <c r="H109" s="32">
        <f t="shared" si="20"/>
        <v>1912500</v>
      </c>
      <c r="I109" s="32">
        <f t="shared" si="21"/>
        <v>0</v>
      </c>
      <c r="M109" s="29"/>
    </row>
    <row r="110" ht="15.75" customHeight="1">
      <c r="C110" s="3"/>
      <c r="E110" s="10" t="s">
        <v>15</v>
      </c>
      <c r="F110" s="11">
        <f t="shared" si="22"/>
        <v>5737500</v>
      </c>
      <c r="G110" s="12">
        <v>0.3</v>
      </c>
      <c r="H110" s="4">
        <f t="shared" si="20"/>
        <v>1721250</v>
      </c>
      <c r="I110" s="4">
        <f t="shared" si="21"/>
        <v>0</v>
      </c>
      <c r="M110" s="29"/>
    </row>
    <row r="111" ht="15.75" customHeight="1">
      <c r="C111" s="3"/>
      <c r="E111" s="14" t="s">
        <v>17</v>
      </c>
      <c r="F111" s="15">
        <f t="shared" si="22"/>
        <v>4016250</v>
      </c>
      <c r="G111" s="18">
        <f t="shared" ref="G111:G112" si="23">$G$108+($G$108*23%)</f>
        <v>0.1845</v>
      </c>
      <c r="H111" s="32">
        <f t="shared" si="20"/>
        <v>740998.125</v>
      </c>
      <c r="I111" s="32">
        <f t="shared" si="21"/>
        <v>0</v>
      </c>
      <c r="X111" s="20" t="s">
        <v>24</v>
      </c>
      <c r="Y111" s="21"/>
    </row>
    <row r="112" ht="15.75" customHeight="1">
      <c r="C112" s="3"/>
      <c r="E112" s="10" t="s">
        <v>19</v>
      </c>
      <c r="F112" s="11">
        <f t="shared" si="22"/>
        <v>3275251.875</v>
      </c>
      <c r="G112" s="19">
        <f t="shared" si="23"/>
        <v>0.1845</v>
      </c>
      <c r="H112" s="4">
        <f t="shared" si="20"/>
        <v>604283.9709</v>
      </c>
      <c r="I112" s="4">
        <f t="shared" si="21"/>
        <v>0</v>
      </c>
      <c r="T112" s="23" t="s">
        <v>27</v>
      </c>
      <c r="U112" s="24" t="s">
        <v>11</v>
      </c>
      <c r="X112" s="24" t="s">
        <v>28</v>
      </c>
      <c r="Y112" s="25">
        <f>AVERAGE(H108:H110)</f>
        <v>1661250</v>
      </c>
    </row>
    <row r="113" ht="15.75" customHeight="1">
      <c r="C113" s="3"/>
      <c r="E113" s="14" t="s">
        <v>21</v>
      </c>
      <c r="F113" s="15">
        <f t="shared" si="22"/>
        <v>2670967.904</v>
      </c>
      <c r="G113" s="16">
        <v>0.28</v>
      </c>
      <c r="H113" s="32">
        <f t="shared" si="20"/>
        <v>747871.0131</v>
      </c>
      <c r="I113" s="32">
        <f t="shared" si="21"/>
        <v>0</v>
      </c>
      <c r="X113" s="24" t="s">
        <v>30</v>
      </c>
      <c r="Y113" s="25">
        <f>AVERAGE(H111:H113)</f>
        <v>697717.703</v>
      </c>
    </row>
    <row r="114" ht="15.75" customHeight="1">
      <c r="C114" s="3"/>
      <c r="E114" s="10" t="s">
        <v>23</v>
      </c>
      <c r="F114" s="11">
        <f t="shared" si="22"/>
        <v>1923096.891</v>
      </c>
      <c r="G114" s="12">
        <v>0.16</v>
      </c>
      <c r="H114" s="4">
        <f t="shared" si="20"/>
        <v>307695.5025</v>
      </c>
      <c r="I114" s="4">
        <f t="shared" si="21"/>
        <v>7076903.109</v>
      </c>
      <c r="T114" s="26" t="s">
        <v>32</v>
      </c>
      <c r="U114" s="31"/>
      <c r="X114" s="24" t="s">
        <v>33</v>
      </c>
      <c r="Y114" s="25">
        <f>AVERAGE(H114:H116)</f>
        <v>338144.5367</v>
      </c>
    </row>
    <row r="115" ht="15.75" customHeight="1">
      <c r="C115" s="3"/>
      <c r="E115" s="14" t="s">
        <v>26</v>
      </c>
      <c r="F115" s="15">
        <f t="shared" si="22"/>
        <v>1615401.388</v>
      </c>
      <c r="G115" s="16">
        <v>0.25</v>
      </c>
      <c r="H115" s="32">
        <f t="shared" si="20"/>
        <v>403850.3471</v>
      </c>
      <c r="I115" s="32">
        <f t="shared" si="21"/>
        <v>7384598.612</v>
      </c>
      <c r="T115" s="28"/>
      <c r="U115" s="31"/>
      <c r="X115" s="24" t="s">
        <v>35</v>
      </c>
      <c r="Y115" s="25">
        <f>AVERAGE(H117:H119)</f>
        <v>199145.6735</v>
      </c>
    </row>
    <row r="116" ht="15.75" customHeight="1">
      <c r="C116" s="3"/>
      <c r="E116" s="10" t="s">
        <v>29</v>
      </c>
      <c r="F116" s="11">
        <f t="shared" si="22"/>
        <v>1211551.041</v>
      </c>
      <c r="G116" s="12">
        <v>0.25</v>
      </c>
      <c r="H116" s="4">
        <f t="shared" si="20"/>
        <v>302887.7603</v>
      </c>
      <c r="I116" s="4">
        <f t="shared" si="21"/>
        <v>7788448.959</v>
      </c>
    </row>
    <row r="117" ht="15.75" customHeight="1">
      <c r="C117" s="3"/>
      <c r="E117" s="14" t="s">
        <v>31</v>
      </c>
      <c r="F117" s="15">
        <f t="shared" si="22"/>
        <v>908663.281</v>
      </c>
      <c r="G117" s="16">
        <v>0.3</v>
      </c>
      <c r="H117" s="32">
        <f t="shared" si="20"/>
        <v>272598.9843</v>
      </c>
      <c r="I117" s="32">
        <f t="shared" si="21"/>
        <v>8091336.719</v>
      </c>
    </row>
    <row r="118" ht="15.75" customHeight="1">
      <c r="C118" s="3"/>
      <c r="E118" s="10" t="s">
        <v>34</v>
      </c>
      <c r="F118" s="11">
        <f t="shared" si="22"/>
        <v>636064.2967</v>
      </c>
      <c r="G118" s="12">
        <v>0.4</v>
      </c>
      <c r="H118" s="4">
        <f t="shared" si="20"/>
        <v>254425.7187</v>
      </c>
      <c r="I118" s="4">
        <f t="shared" si="21"/>
        <v>8363935.703</v>
      </c>
    </row>
    <row r="119" ht="15.75" customHeight="1">
      <c r="C119" s="3"/>
      <c r="E119" s="14" t="s">
        <v>36</v>
      </c>
      <c r="F119" s="15">
        <f t="shared" si="22"/>
        <v>381638.578</v>
      </c>
      <c r="G119" s="18">
        <f>$G$108+($G$108*23%)</f>
        <v>0.1845</v>
      </c>
      <c r="H119" s="32">
        <f t="shared" si="20"/>
        <v>70412.31764</v>
      </c>
      <c r="I119" s="32">
        <f t="shared" si="21"/>
        <v>8618361.422</v>
      </c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</sheetData>
  <mergeCells count="12">
    <mergeCell ref="X51:Y51"/>
    <mergeCell ref="X74:Y74"/>
    <mergeCell ref="X111:Y111"/>
    <mergeCell ref="X91:Y91"/>
    <mergeCell ref="X14:Y14"/>
    <mergeCell ref="X31:Y31"/>
    <mergeCell ref="T34:T35"/>
    <mergeCell ref="T17:T18"/>
    <mergeCell ref="T114:T115"/>
    <mergeCell ref="T54:T55"/>
    <mergeCell ref="T77:T78"/>
    <mergeCell ref="T94:T95"/>
  </mergeCells>
  <conditionalFormatting sqref="F68:F79">
    <cfRule type="cellIs" dxfId="0" priority="1" operator="lessThan">
      <formula>$C$73</formula>
    </cfRule>
  </conditionalFormatting>
  <conditionalFormatting sqref="F88:F99">
    <cfRule type="cellIs" dxfId="1" priority="2" operator="lessThan">
      <formula>$C$74</formula>
    </cfRule>
  </conditionalFormatting>
  <conditionalFormatting sqref="F108:F119">
    <cfRule type="cellIs" dxfId="2" priority="3" operator="lessThan">
      <formula>$C$75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