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GuilhermeRed\Documents\Materiais\data_science\abordagem_estatistica\"/>
    </mc:Choice>
  </mc:AlternateContent>
  <xr:revisionPtr revIDLastSave="0" documentId="13_ncr:1_{DB9BB8F1-9E08-4B24-A801-7CE6164B6719}" xr6:coauthVersionLast="43" xr6:coauthVersionMax="43" xr10:uidLastSave="{00000000-0000-0000-0000-000000000000}"/>
  <bookViews>
    <workbookView xWindow="-19320" yWindow="-120" windowWidth="19440" windowHeight="10440" xr2:uid="{00000000-000D-0000-FFFF-FFFF00000000}"/>
  </bookViews>
  <sheets>
    <sheet name="Plani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5" i="3" l="1"/>
  <c r="L36" i="3"/>
  <c r="M56" i="3"/>
  <c r="M57" i="3"/>
  <c r="M58" i="3"/>
  <c r="M59" i="3"/>
  <c r="M60" i="3"/>
  <c r="M61" i="3"/>
  <c r="M62" i="3"/>
  <c r="M63" i="3"/>
  <c r="M64" i="3"/>
  <c r="M65" i="3"/>
  <c r="M66" i="3"/>
  <c r="M55" i="3"/>
  <c r="L18" i="3" l="1"/>
  <c r="N36" i="3" l="1"/>
  <c r="L37" i="3" s="1"/>
  <c r="N55" i="3"/>
  <c r="N18" i="3"/>
  <c r="H67" i="3"/>
  <c r="G66" i="3"/>
  <c r="G65" i="3"/>
  <c r="G64" i="3"/>
  <c r="G63" i="3"/>
  <c r="G62" i="3"/>
  <c r="G61" i="3"/>
  <c r="G60" i="3"/>
  <c r="G59" i="3"/>
  <c r="G58" i="3"/>
  <c r="G57" i="3"/>
  <c r="J56" i="3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G56" i="3"/>
  <c r="G55" i="3"/>
  <c r="S7" i="3"/>
  <c r="H48" i="3"/>
  <c r="G47" i="3"/>
  <c r="G46" i="3"/>
  <c r="G45" i="3"/>
  <c r="G44" i="3"/>
  <c r="G43" i="3"/>
  <c r="G42" i="3"/>
  <c r="G41" i="3"/>
  <c r="G40" i="3"/>
  <c r="G39" i="3"/>
  <c r="G38" i="3"/>
  <c r="J37" i="3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G37" i="3"/>
  <c r="G36" i="3"/>
  <c r="H30" i="3"/>
  <c r="I46" i="3" s="1"/>
  <c r="J19" i="3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19" i="3"/>
  <c r="G20" i="3"/>
  <c r="G21" i="3"/>
  <c r="G22" i="3"/>
  <c r="G23" i="3"/>
  <c r="G24" i="3"/>
  <c r="G25" i="3"/>
  <c r="G26" i="3"/>
  <c r="G27" i="3"/>
  <c r="G28" i="3"/>
  <c r="G29" i="3"/>
  <c r="G18" i="3"/>
  <c r="I57" i="3" l="1"/>
  <c r="I65" i="3"/>
  <c r="I61" i="3"/>
  <c r="I59" i="3"/>
  <c r="I63" i="3"/>
  <c r="L56" i="3"/>
  <c r="N56" i="3"/>
  <c r="G67" i="3"/>
  <c r="I56" i="3"/>
  <c r="I55" i="3"/>
  <c r="I58" i="3"/>
  <c r="I60" i="3"/>
  <c r="I62" i="3"/>
  <c r="I64" i="3"/>
  <c r="I66" i="3"/>
  <c r="L19" i="3"/>
  <c r="N19" i="3" s="1"/>
  <c r="N37" i="3"/>
  <c r="L38" i="3" s="1"/>
  <c r="O38" i="3" s="1"/>
  <c r="I28" i="3"/>
  <c r="I24" i="3"/>
  <c r="I37" i="3"/>
  <c r="G30" i="3"/>
  <c r="S8" i="3" s="1"/>
  <c r="I20" i="3"/>
  <c r="I27" i="3"/>
  <c r="I23" i="3"/>
  <c r="I19" i="3"/>
  <c r="I36" i="3"/>
  <c r="I39" i="3"/>
  <c r="I41" i="3"/>
  <c r="I43" i="3"/>
  <c r="I45" i="3"/>
  <c r="I47" i="3"/>
  <c r="I22" i="3"/>
  <c r="I26" i="3"/>
  <c r="I29" i="3"/>
  <c r="I25" i="3"/>
  <c r="I21" i="3"/>
  <c r="I18" i="3"/>
  <c r="G48" i="3"/>
  <c r="S9" i="3" s="1"/>
  <c r="I38" i="3"/>
  <c r="I40" i="3"/>
  <c r="I42" i="3"/>
  <c r="I44" i="3"/>
  <c r="I67" i="3" l="1"/>
  <c r="K55" i="3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L57" i="3"/>
  <c r="N38" i="3"/>
  <c r="L20" i="3"/>
  <c r="O20" i="3" s="1"/>
  <c r="I48" i="3"/>
  <c r="K36" i="3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18" i="3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I30" i="3"/>
  <c r="N57" i="3" l="1"/>
  <c r="P57" i="3" s="1"/>
  <c r="O57" i="3"/>
  <c r="L39" i="3"/>
  <c r="N39" i="3" s="1"/>
  <c r="P38" i="3"/>
  <c r="N20" i="3"/>
  <c r="P20" i="3" l="1"/>
  <c r="L58" i="3"/>
  <c r="L40" i="3"/>
  <c r="V9" i="3" s="1"/>
  <c r="L21" i="3"/>
  <c r="N40" i="3" l="1"/>
  <c r="X9" i="3" s="1"/>
  <c r="N58" i="3"/>
  <c r="L59" i="3"/>
  <c r="L41" i="3"/>
  <c r="N41" i="3" s="1"/>
  <c r="L42" i="3" s="1"/>
  <c r="U12" i="3" s="1"/>
  <c r="N21" i="3"/>
  <c r="N42" i="3" l="1"/>
  <c r="W12" i="3" s="1"/>
  <c r="P41" i="3"/>
  <c r="N59" i="3"/>
  <c r="L60" i="3" s="1"/>
  <c r="O41" i="3"/>
  <c r="L22" i="3"/>
  <c r="V8" i="3" s="1"/>
  <c r="L43" i="3"/>
  <c r="O60" i="3" l="1"/>
  <c r="N60" i="3"/>
  <c r="L61" i="3" s="1"/>
  <c r="V10" i="3"/>
  <c r="N22" i="3"/>
  <c r="X8" i="3" s="1"/>
  <c r="N43" i="3"/>
  <c r="P60" i="3" l="1"/>
  <c r="U13" i="3"/>
  <c r="N61" i="3"/>
  <c r="W13" i="3" s="1"/>
  <c r="L23" i="3"/>
  <c r="X10" i="3"/>
  <c r="L44" i="3"/>
  <c r="L62" i="3" l="1"/>
  <c r="N62" i="3" s="1"/>
  <c r="L63" i="3"/>
  <c r="O63" i="3" s="1"/>
  <c r="O23" i="3"/>
  <c r="N23" i="3"/>
  <c r="N44" i="3"/>
  <c r="O44" i="3"/>
  <c r="N63" i="3" l="1"/>
  <c r="P63" i="3" s="1"/>
  <c r="L24" i="3"/>
  <c r="P23" i="3"/>
  <c r="L45" i="3"/>
  <c r="P44" i="3"/>
  <c r="L64" i="3" l="1"/>
  <c r="N24" i="3"/>
  <c r="U11" i="3"/>
  <c r="N45" i="3"/>
  <c r="N64" i="3" l="1"/>
  <c r="L65" i="3"/>
  <c r="L25" i="3"/>
  <c r="W11" i="3"/>
  <c r="L46" i="3"/>
  <c r="N65" i="3" l="1"/>
  <c r="N25" i="3"/>
  <c r="N46" i="3"/>
  <c r="L66" i="3" l="1"/>
  <c r="L26" i="3"/>
  <c r="L47" i="3"/>
  <c r="N66" i="3" l="1"/>
  <c r="O66" i="3"/>
  <c r="L67" i="3"/>
  <c r="N26" i="3"/>
  <c r="P26" i="3" s="1"/>
  <c r="O26" i="3"/>
  <c r="N47" i="3"/>
  <c r="O47" i="3"/>
  <c r="L48" i="3"/>
  <c r="N67" i="3" l="1"/>
  <c r="P66" i="3"/>
  <c r="L27" i="3"/>
  <c r="N27" i="3" s="1"/>
  <c r="N48" i="3"/>
  <c r="P47" i="3"/>
  <c r="L28" i="3" l="1"/>
  <c r="N28" i="3" l="1"/>
  <c r="L29" i="3" l="1"/>
  <c r="N29" i="3" l="1"/>
  <c r="N32" i="3" s="1"/>
  <c r="L30" i="3"/>
  <c r="O29" i="3"/>
  <c r="N30" i="3" l="1"/>
  <c r="P29" i="3"/>
</calcChain>
</file>

<file path=xl/sharedStrings.xml><?xml version="1.0" encoding="utf-8"?>
<sst xmlns="http://schemas.openxmlformats.org/spreadsheetml/2006/main" count="117" uniqueCount="37">
  <si>
    <t>Imposto sobre movimentação financeira</t>
  </si>
  <si>
    <t>Liberação</t>
  </si>
  <si>
    <t>Inferior</t>
  </si>
  <si>
    <t>Superior</t>
  </si>
  <si>
    <t>|-|</t>
  </si>
  <si>
    <r>
      <t>Frequência simples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)</t>
    </r>
  </si>
  <si>
    <r>
      <t>Frequência acumulada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</si>
  <si>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>Frequência relativa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ri</t>
    </r>
    <r>
      <rPr>
        <b/>
        <sz val="11"/>
        <color theme="1"/>
        <rFont val="Calibri"/>
        <family val="2"/>
        <scheme val="minor"/>
      </rPr>
      <t>)</t>
    </r>
  </si>
  <si>
    <r>
      <t>Frequência relativa acumulada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ra</t>
    </r>
    <r>
      <rPr>
        <b/>
        <i/>
        <sz val="11"/>
        <color theme="1"/>
        <rFont val="Calibri"/>
        <family val="2"/>
        <scheme val="minor"/>
      </rPr>
      <t>)</t>
    </r>
  </si>
  <si>
    <r>
      <t>x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</si>
  <si>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t>i</t>
  </si>
  <si>
    <r>
      <t>Intervalo (</t>
    </r>
    <r>
      <rPr>
        <b/>
        <i/>
        <sz val="11"/>
        <color theme="1"/>
        <rFont val="Calibri"/>
        <family val="2"/>
        <scheme val="minor"/>
      </rPr>
      <t>K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)</t>
    </r>
  </si>
  <si>
    <t xml:space="preserve">Σ </t>
  </si>
  <si>
    <t>Recursos</t>
  </si>
  <si>
    <t>Méida trimestral</t>
  </si>
  <si>
    <t>Recurso</t>
  </si>
  <si>
    <t>Julho</t>
  </si>
  <si>
    <t>com</t>
  </si>
  <si>
    <t>Liberação relativa</t>
  </si>
  <si>
    <t>de Maio com</t>
  </si>
  <si>
    <t>de Liberação</t>
  </si>
  <si>
    <t>de Recurso</t>
  </si>
  <si>
    <r>
      <t xml:space="preserve">ESTIMATIVA 2019 PARA O PRODUTO </t>
    </r>
    <r>
      <rPr>
        <i/>
        <sz val="16"/>
        <color theme="1"/>
        <rFont val="Calibri"/>
        <family val="2"/>
        <scheme val="minor"/>
      </rPr>
      <t>A</t>
    </r>
  </si>
  <si>
    <r>
      <t xml:space="preserve">ESTIMATIVA 2019 PARA O PRODUTO </t>
    </r>
    <r>
      <rPr>
        <i/>
        <sz val="16"/>
        <color theme="1"/>
        <rFont val="Calibri"/>
        <family val="2"/>
        <scheme val="minor"/>
      </rPr>
      <t>B</t>
    </r>
  </si>
  <si>
    <r>
      <t xml:space="preserve">ESTIMATIVA 2019 PARA O PRODUTO </t>
    </r>
    <r>
      <rPr>
        <i/>
        <sz val="16"/>
        <color theme="1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E </t>
    </r>
    <r>
      <rPr>
        <i/>
        <sz val="16"/>
        <color theme="1"/>
        <rFont val="Calibri"/>
        <family val="2"/>
        <scheme val="minor"/>
      </rPr>
      <t>B</t>
    </r>
  </si>
  <si>
    <r>
      <t xml:space="preserve">Recursos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</si>
  <si>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 xml:space="preserve">Recursos (Produto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</si>
  <si>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 xml:space="preserve">Limite da carteira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</si>
  <si>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 xml:space="preserve">Limite da  carteira (Produto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</si>
  <si>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 xml:space="preserve">Mediana Anual do Produto </t>
    </r>
    <r>
      <rPr>
        <b/>
        <i/>
        <sz val="11"/>
        <color theme="1"/>
        <rFont val="Calibri"/>
        <family val="2"/>
        <scheme val="minor"/>
      </rPr>
      <t>A</t>
    </r>
  </si>
  <si>
    <r>
      <t xml:space="preserve">Mediana Anual do Produto </t>
    </r>
    <r>
      <rPr>
        <b/>
        <i/>
        <sz val="11"/>
        <color theme="1"/>
        <rFont val="Calibri"/>
        <family val="2"/>
        <scheme val="minor"/>
      </rPr>
      <t>B</t>
    </r>
  </si>
  <si>
    <r>
      <t xml:space="preserve">Razão entre a Mediana anual do 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e </t>
    </r>
    <r>
      <rPr>
        <b/>
        <i/>
        <sz val="11"/>
        <color theme="1"/>
        <rFont val="Calibri"/>
        <family val="2"/>
        <scheme val="minor"/>
      </rPr>
      <t>B</t>
    </r>
  </si>
  <si>
    <r>
      <t xml:space="preserve">Moda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</si>
  <si>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 xml:space="preserve">Moda (Produto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</si>
  <si>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 xml:space="preserve">Moda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e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</si>
  <si>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Frequência acumulada (</t>
    </r>
    <r>
      <rPr>
        <b/>
        <i/>
        <sz val="11"/>
        <color theme="1"/>
        <rFont val="Calibri"/>
        <family val="2"/>
        <scheme val="minor"/>
      </rPr>
      <t>fa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</si>
  <si>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Frequência relativa acumulada (</t>
    </r>
    <r>
      <rPr>
        <b/>
        <i/>
        <sz val="11"/>
        <color theme="1"/>
        <rFont val="Calibri"/>
        <family val="2"/>
        <scheme val="minor"/>
      </rPr>
      <t>fra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</si>
</sst>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* #,##0.00_-;\-&quot;R$&quot;* #,##0.00_-;_-&quot;R$&quot;* &quot;-&quot;??_-;_-@_-"/>
    <numFmt numFmtId="164" formatCode="0.00000%"/>
    <numFmt numFmtId="165" formatCode="_-[$€-2]\ * #,##0.00_-;\-[$€-2]\ * #,##0.00_-;_-[$€-2]\ * &quot;-&quot;??_-;_-@_-"/>
    <numFmt numFmtId="166" formatCode="_-[$€-2]\ * #,##0.00000_-;\-[$€-2]\ * #,##0.00000_-;_-[$€-2]\ * &quot;-&quot;?????_-;_-@_-"/>
    <numFmt numFmtId="167" formatCode="_-[$€-2]\ * #,##0.00000_-;\-[$€-2]\ * #,##0.00000_-;_-[$€-2]\ * &quot;-&quot;??_-;_-@_-"/>
    <numFmt numFmtId="168" formatCode="_-[$R$-416]\ * #,##0.00_-;\-[$R$-416]\ * #,##0.00_-;_-[$R$-416]\ * &quot;-&quot;??_-;_-@_-"/>
    <numFmt numFmtId="169" formatCode="_-[$R$-416]\ * #,##0.00000_-;\-[$R$-416]\ * #,##0.00000_-;_-[$R$-416]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auto="1"/>
      </bottom>
      <diagonal style="medium">
        <color theme="0"/>
      </diagonal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/>
      <right/>
      <top style="medium">
        <color theme="0"/>
      </top>
      <bottom style="medium">
        <color auto="1"/>
      </bottom>
      <diagonal/>
    </border>
    <border>
      <left/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double">
        <color auto="1"/>
      </top>
      <bottom style="medium">
        <color theme="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9">
    <xf numFmtId="0" fontId="0" fillId="0" borderId="0" xfId="0"/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9" fontId="0" fillId="0" borderId="10" xfId="0" applyNumberFormat="1" applyBorder="1" applyAlignment="1">
      <alignment vertical="center"/>
    </xf>
    <xf numFmtId="0" fontId="0" fillId="0" borderId="10" xfId="0" applyBorder="1"/>
    <xf numFmtId="0" fontId="0" fillId="0" borderId="11" xfId="0" applyBorder="1"/>
    <xf numFmtId="165" fontId="0" fillId="0" borderId="10" xfId="0" applyNumberFormat="1" applyBorder="1" applyAlignment="1">
      <alignment vertical="center"/>
    </xf>
    <xf numFmtId="1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10" xfId="0" applyNumberFormat="1" applyBorder="1" applyAlignment="1">
      <alignment horizontal="right" vertical="center"/>
    </xf>
    <xf numFmtId="0" fontId="1" fillId="0" borderId="6" xfId="0" applyFont="1" applyBorder="1" applyAlignment="1">
      <alignment wrapText="1"/>
    </xf>
    <xf numFmtId="165" fontId="0" fillId="0" borderId="7" xfId="0" applyNumberFormat="1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168" fontId="0" fillId="0" borderId="14" xfId="0" applyNumberFormat="1" applyBorder="1"/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Border="1" applyAlignment="1">
      <alignment horizontal="center"/>
    </xf>
    <xf numFmtId="164" fontId="0" fillId="0" borderId="10" xfId="2" applyNumberFormat="1" applyFont="1" applyBorder="1"/>
    <xf numFmtId="16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2" applyNumberFormat="1" applyFont="1" applyBorder="1"/>
    <xf numFmtId="168" fontId="0" fillId="0" borderId="13" xfId="0" applyNumberFormat="1" applyBorder="1"/>
    <xf numFmtId="0" fontId="0" fillId="0" borderId="18" xfId="0" applyBorder="1" applyAlignment="1">
      <alignment horizontal="center"/>
    </xf>
    <xf numFmtId="0" fontId="0" fillId="0" borderId="22" xfId="0" applyFill="1" applyBorder="1" applyAlignment="1">
      <alignment horizontal="right"/>
    </xf>
    <xf numFmtId="0" fontId="0" fillId="0" borderId="22" xfId="0" applyFill="1" applyBorder="1" applyAlignment="1">
      <alignment horizontal="center"/>
    </xf>
    <xf numFmtId="0" fontId="0" fillId="0" borderId="22" xfId="0" applyFill="1" applyBorder="1" applyAlignment="1">
      <alignment horizontal="left"/>
    </xf>
    <xf numFmtId="0" fontId="0" fillId="0" borderId="22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23" xfId="0" applyBorder="1"/>
    <xf numFmtId="0" fontId="1" fillId="0" borderId="25" xfId="0" applyFont="1" applyBorder="1" applyAlignment="1">
      <alignment wrapText="1"/>
    </xf>
    <xf numFmtId="165" fontId="0" fillId="0" borderId="25" xfId="0" applyNumberFormat="1" applyBorder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1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1" fillId="0" borderId="28" xfId="0" applyFont="1" applyBorder="1" applyAlignment="1">
      <alignment wrapText="1"/>
    </xf>
    <xf numFmtId="0" fontId="1" fillId="0" borderId="28" xfId="0" applyFont="1" applyBorder="1" applyAlignment="1">
      <alignment horizontal="left" vertical="center" wrapText="1"/>
    </xf>
    <xf numFmtId="0" fontId="0" fillId="0" borderId="30" xfId="0" applyBorder="1"/>
    <xf numFmtId="0" fontId="0" fillId="0" borderId="27" xfId="0" applyBorder="1"/>
    <xf numFmtId="0" fontId="0" fillId="0" borderId="31" xfId="0" applyBorder="1"/>
    <xf numFmtId="0" fontId="1" fillId="0" borderId="30" xfId="0" applyFont="1" applyBorder="1" applyAlignment="1">
      <alignment wrapText="1"/>
    </xf>
    <xf numFmtId="165" fontId="0" fillId="0" borderId="30" xfId="0" applyNumberFormat="1" applyBorder="1" applyAlignment="1">
      <alignment vertical="center"/>
    </xf>
    <xf numFmtId="0" fontId="1" fillId="0" borderId="10" xfId="0" applyFont="1" applyBorder="1" applyAlignment="1">
      <alignment wrapText="1"/>
    </xf>
    <xf numFmtId="166" fontId="0" fillId="0" borderId="10" xfId="0" applyNumberFormat="1" applyBorder="1"/>
    <xf numFmtId="0" fontId="0" fillId="0" borderId="10" xfId="0" quotePrefix="1" applyBorder="1"/>
    <xf numFmtId="0" fontId="0" fillId="0" borderId="16" xfId="0" applyBorder="1"/>
    <xf numFmtId="0" fontId="0" fillId="0" borderId="28" xfId="0" applyBorder="1"/>
    <xf numFmtId="0" fontId="1" fillId="0" borderId="18" xfId="0" applyFont="1" applyBorder="1" applyAlignment="1">
      <alignment horizontal="center"/>
    </xf>
    <xf numFmtId="168" fontId="0" fillId="0" borderId="33" xfId="0" applyNumberFormat="1" applyBorder="1"/>
    <xf numFmtId="0" fontId="1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4" xfId="0" applyBorder="1"/>
    <xf numFmtId="0" fontId="0" fillId="0" borderId="36" xfId="0" applyBorder="1" applyAlignment="1">
      <alignment horizontal="center"/>
    </xf>
    <xf numFmtId="165" fontId="0" fillId="0" borderId="14" xfId="0" applyNumberFormat="1" applyBorder="1"/>
    <xf numFmtId="0" fontId="1" fillId="0" borderId="18" xfId="0" applyFont="1" applyBorder="1" applyAlignment="1"/>
    <xf numFmtId="165" fontId="0" fillId="0" borderId="33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2" applyNumberFormat="1" applyFont="1" applyBorder="1"/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5" xfId="0" applyBorder="1"/>
    <xf numFmtId="0" fontId="0" fillId="0" borderId="33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64" fontId="0" fillId="0" borderId="41" xfId="2" applyNumberFormat="1" applyFont="1" applyBorder="1" applyAlignment="1">
      <alignment horizontal="center"/>
    </xf>
    <xf numFmtId="168" fontId="0" fillId="0" borderId="29" xfId="0" applyNumberFormat="1" applyBorder="1"/>
    <xf numFmtId="165" fontId="0" fillId="0" borderId="29" xfId="0" applyNumberFormat="1" applyBorder="1"/>
    <xf numFmtId="165" fontId="0" fillId="0" borderId="13" xfId="0" applyNumberFormat="1" applyBorder="1"/>
    <xf numFmtId="0" fontId="0" fillId="0" borderId="42" xfId="0" applyBorder="1"/>
    <xf numFmtId="0" fontId="0" fillId="0" borderId="43" xfId="0" applyBorder="1"/>
    <xf numFmtId="2" fontId="0" fillId="0" borderId="4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9" fontId="0" fillId="0" borderId="10" xfId="0" applyNumberFormat="1" applyBorder="1"/>
    <xf numFmtId="169" fontId="0" fillId="0" borderId="13" xfId="0" applyNumberFormat="1" applyBorder="1"/>
    <xf numFmtId="169" fontId="0" fillId="0" borderId="7" xfId="0" applyNumberFormat="1" applyBorder="1"/>
    <xf numFmtId="167" fontId="0" fillId="0" borderId="10" xfId="0" applyNumberFormat="1" applyBorder="1" applyAlignment="1">
      <alignment vertical="center"/>
    </xf>
    <xf numFmtId="167" fontId="0" fillId="0" borderId="4" xfId="1" applyNumberFormat="1" applyFont="1" applyBorder="1" applyAlignment="1">
      <alignment vertical="center"/>
    </xf>
    <xf numFmtId="169" fontId="0" fillId="0" borderId="21" xfId="0" applyNumberFormat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2" xfId="2" applyNumberFormat="1" applyFont="1" applyBorder="1" applyAlignment="1">
      <alignment horizontal="center"/>
    </xf>
    <xf numFmtId="169" fontId="0" fillId="0" borderId="4" xfId="0" applyNumberFormat="1" applyBorder="1"/>
    <xf numFmtId="169" fontId="0" fillId="0" borderId="2" xfId="0" applyNumberFormat="1" applyBorder="1"/>
    <xf numFmtId="169" fontId="0" fillId="0" borderId="5" xfId="0" applyNumberFormat="1" applyBorder="1"/>
    <xf numFmtId="169" fontId="0" fillId="0" borderId="11" xfId="0" applyNumberFormat="1" applyBorder="1"/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64" fontId="0" fillId="0" borderId="19" xfId="2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169" fontId="0" fillId="0" borderId="19" xfId="0" applyNumberFormat="1" applyFont="1" applyBorder="1" applyAlignment="1">
      <alignment horizontal="center" vertical="center"/>
    </xf>
    <xf numFmtId="169" fontId="0" fillId="0" borderId="20" xfId="0" applyNumberFormat="1" applyFont="1" applyBorder="1" applyAlignment="1">
      <alignment horizontal="center" vertical="center"/>
    </xf>
    <xf numFmtId="168" fontId="0" fillId="0" borderId="33" xfId="0" applyNumberFormat="1" applyFont="1" applyBorder="1" applyAlignment="1">
      <alignment horizontal="center" vertical="center"/>
    </xf>
    <xf numFmtId="168" fontId="0" fillId="0" borderId="1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9" fontId="0" fillId="0" borderId="10" xfId="0" applyNumberFormat="1" applyFont="1" applyBorder="1"/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Maior Liberação - Produto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Planilha1!$N$16</c:f>
              <c:strCache>
                <c:ptCount val="1"/>
                <c:pt idx="0">
                  <c:v>Liberação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955-452D-9773-D388DC6EFD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55-452D-9773-D388DC6EFD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55-452D-9773-D388DC6EFD84}"/>
              </c:ext>
            </c:extLst>
          </c:dPt>
          <c:dPt>
            <c:idx val="3"/>
            <c:bubble3D val="0"/>
            <c:explosion val="39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955-452D-9773-D388DC6EFD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55-452D-9773-D388DC6EFD8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955-452D-9773-D388DC6EFD8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55-452D-9773-D388DC6EFD8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55-452D-9773-D388DC6EFD8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955-452D-9773-D388DC6EFD8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955-452D-9773-D388DC6EFD8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55-452D-9773-D388DC6EFD8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955-452D-9773-D388DC6EFD8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55-452D-9773-D388DC6EFD8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55-452D-9773-D388DC6EFD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55-452D-9773-D388DC6EFD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55-452D-9773-D388DC6EFD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55-452D-9773-D388DC6EFD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55-452D-9773-D388DC6EFD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55-452D-9773-D388DC6EFD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55-452D-9773-D388DC6EFD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55-452D-9773-D388DC6EFD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55-452D-9773-D388DC6EFD8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55-452D-9773-D388DC6EF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Planilha1!$N$18:$N$29</c:f>
              <c:numCache>
                <c:formatCode>_-[$R$-416]\ * #,##0.00000_-;\-[$R$-416]\ * #,##0.00000_-;_-[$R$-416]\ * "-"??_-;_-@_-</c:formatCode>
                <c:ptCount val="12"/>
                <c:pt idx="0">
                  <c:v>1513728</c:v>
                </c:pt>
                <c:pt idx="1">
                  <c:v>1422904.3199999998</c:v>
                </c:pt>
                <c:pt idx="2">
                  <c:v>1337530.0607999999</c:v>
                </c:pt>
                <c:pt idx="3">
                  <c:v>1546452.2562969599</c:v>
                </c:pt>
                <c:pt idx="4">
                  <c:v>1432324.0797822445</c:v>
                </c:pt>
                <c:pt idx="5">
                  <c:v>1078551.6769872478</c:v>
                </c:pt>
                <c:pt idx="6">
                  <c:v>1013838.5763680128</c:v>
                </c:pt>
                <c:pt idx="7">
                  <c:v>953008.261785932</c:v>
                </c:pt>
                <c:pt idx="8">
                  <c:v>895827.7660787761</c:v>
                </c:pt>
                <c:pt idx="9">
                  <c:v>842078.10011404951</c:v>
                </c:pt>
                <c:pt idx="10">
                  <c:v>791553.41410720651</c:v>
                </c:pt>
                <c:pt idx="11">
                  <c:v>915194.05739075225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52D-9773-D388DC6EF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Maior Liberação - Produto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Planilha1!$N$16</c:f>
              <c:strCache>
                <c:ptCount val="1"/>
                <c:pt idx="0">
                  <c:v>Liberação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74-4C32-990C-6234D67F33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74-4C32-990C-6234D67F33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74-4C32-990C-6234D67F333C}"/>
              </c:ext>
            </c:extLst>
          </c:dPt>
          <c:dPt>
            <c:idx val="3"/>
            <c:bubble3D val="0"/>
            <c:explosion val="3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74-4C32-990C-6234D67F33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74-4C32-990C-6234D67F33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74-4C32-990C-6234D67F33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74-4C32-990C-6234D67F33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174-4C32-990C-6234D67F33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174-4C32-990C-6234D67F33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174-4C32-990C-6234D67F33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174-4C32-990C-6234D67F33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174-4C32-990C-6234D67F333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74-4C32-990C-6234D67F333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74-4C32-990C-6234D67F333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74-4C32-990C-6234D67F33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74-4C32-990C-6234D67F333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74-4C32-990C-6234D67F33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74-4C32-990C-6234D67F333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174-4C32-990C-6234D67F333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4-4C32-990C-6234D67F333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4-4C32-990C-6234D67F333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4-4C32-990C-6234D67F333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174-4C32-990C-6234D67F3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Planilha1!$N$36:$N$47</c:f>
              <c:numCache>
                <c:formatCode>_-[$R$-416]\ * #,##0.00000_-;\-[$R$-416]\ * #,##0.00000_-;_-[$R$-416]\ * "-"??_-;_-@_-</c:formatCode>
                <c:ptCount val="12"/>
                <c:pt idx="0">
                  <c:v>851472</c:v>
                </c:pt>
                <c:pt idx="1">
                  <c:v>800383.67999999993</c:v>
                </c:pt>
                <c:pt idx="2">
                  <c:v>752360.65919999999</c:v>
                </c:pt>
                <c:pt idx="3">
                  <c:v>869879.39416704013</c:v>
                </c:pt>
                <c:pt idx="4">
                  <c:v>805682.29487751261</c:v>
                </c:pt>
                <c:pt idx="5">
                  <c:v>606685.31830532686</c:v>
                </c:pt>
                <c:pt idx="6">
                  <c:v>570284.1992070073</c:v>
                </c:pt>
                <c:pt idx="7">
                  <c:v>536067.1472545868</c:v>
                </c:pt>
                <c:pt idx="8">
                  <c:v>503903.11841931165</c:v>
                </c:pt>
                <c:pt idx="9">
                  <c:v>473668.93131415296</c:v>
                </c:pt>
                <c:pt idx="10">
                  <c:v>445248.79543530376</c:v>
                </c:pt>
                <c:pt idx="11">
                  <c:v>514796.65728229831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174-4C32-990C-6234D67F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Maior Liberação - Produto A</a:t>
            </a:r>
            <a:r>
              <a:rPr lang="en-US" baseline="0"/>
              <a:t> x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Planilha1!$N$16</c:f>
              <c:strCache>
                <c:ptCount val="1"/>
                <c:pt idx="0">
                  <c:v>Liberação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A6-45F0-AA22-D49C157EE0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A6-45F0-AA22-D49C157EE0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A6-45F0-AA22-D49C157EE0F3}"/>
              </c:ext>
            </c:extLst>
          </c:dPt>
          <c:dPt>
            <c:idx val="3"/>
            <c:bubble3D val="0"/>
            <c:explosion val="3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A6-45F0-AA22-D49C157EE0F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A6-45F0-AA22-D49C157EE0F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A6-45F0-AA22-D49C157EE0F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A6-45F0-AA22-D49C157EE0F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A6-45F0-AA22-D49C157EE0F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A6-45F0-AA22-D49C157EE0F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A6-45F0-AA22-D49C157EE0F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A6-45F0-AA22-D49C157EE0F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4A6-45F0-AA22-D49C157EE0F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A6-45F0-AA22-D49C157EE0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A6-45F0-AA22-D49C157EE0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A6-45F0-AA22-D49C157EE0F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A6-45F0-AA22-D49C157EE0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A6-45F0-AA22-D49C157EE0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A6-45F0-AA22-D49C157EE0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A6-45F0-AA22-D49C157EE0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A6-45F0-AA22-D49C157EE0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A6-45F0-AA22-D49C157EE0F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A6-45F0-AA22-D49C157EE0F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4A6-45F0-AA22-D49C157EE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Planilha1!$N$55:$N$66</c:f>
              <c:numCache>
                <c:formatCode>_-[$R$-416]\ * #,##0.00000_-;\-[$R$-416]\ * #,##0.00000_-;_-[$R$-416]\ * "-"??_-;_-@_-</c:formatCode>
                <c:ptCount val="12"/>
                <c:pt idx="0">
                  <c:v>4730400</c:v>
                </c:pt>
                <c:pt idx="1">
                  <c:v>4162752</c:v>
                </c:pt>
                <c:pt idx="2">
                  <c:v>3663221.76</c:v>
                </c:pt>
                <c:pt idx="3">
                  <c:v>3965071.2330240007</c:v>
                </c:pt>
                <c:pt idx="4">
                  <c:v>3379826.719029658</c:v>
                </c:pt>
                <c:pt idx="5">
                  <c:v>2342247.3945535612</c:v>
                </c:pt>
                <c:pt idx="6">
                  <c:v>2061177.7072071338</c:v>
                </c:pt>
                <c:pt idx="7">
                  <c:v>1813836.3823422778</c:v>
                </c:pt>
                <c:pt idx="8">
                  <c:v>1596176.0164612045</c:v>
                </c:pt>
                <c:pt idx="9">
                  <c:v>1404634.8944858599</c:v>
                </c:pt>
                <c:pt idx="10">
                  <c:v>1236078.7071475568</c:v>
                </c:pt>
                <c:pt idx="11">
                  <c:v>1337931.5926165157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A6-45F0-AA22-D49C157E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1019175</xdr:colOff>
      <xdr:row>16</xdr:row>
      <xdr:rowOff>100012</xdr:rowOff>
    </xdr:from>
    <xdr:ext cx="2771775" cy="7260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2405025-90F6-4C07-A384-17EEE1495ADB}"/>
                </a:ext>
              </a:extLst>
            </xdr:cNvPr>
            <xdr:cNvSpPr txBox="1"/>
          </xdr:nvSpPr>
          <xdr:spPr>
            <a:xfrm>
              <a:off x="19631025" y="4938712"/>
              <a:ext cx="2771775" cy="726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Anual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𝐴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</m:t>
                    </m:r>
                  </m:oMath>
                </m:oMathPara>
              </a14:m>
              <a:endParaRPr lang="pt-BR" sz="1100" b="0" i="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𝑖𝑛𝑓𝑒𝑟𝑖𝑜𝑟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fPr>
                          <m:num>
                            <m:f>
                              <m:fPr>
                                <m:type m:val="skw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𝑛</m:t>
                                </m:r>
                              </m:num>
                              <m:den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 </m:t>
                            </m:r>
                            <m:sSub>
                              <m:sSub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𝑓𝑎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5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2405025-90F6-4C07-A384-17EEE1495ADB}"/>
                </a:ext>
              </a:extLst>
            </xdr:cNvPr>
            <xdr:cNvSpPr txBox="1"/>
          </xdr:nvSpPr>
          <xdr:spPr>
            <a:xfrm>
              <a:off x="19631025" y="4938712"/>
              <a:ext cx="2771775" cy="726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Anual do Produto Produto 𝐴:</a:t>
              </a:r>
              <a:endParaRPr lang="pt-BR" sz="1100" b="0" i="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 𝐾_5 𝑖𝑛𝑓𝑒𝑟𝑖𝑜𝑟+((𝑛⁄2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〖𝑓𝑎〗_4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𝑓_5 )  ∗ℎ_5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933450</xdr:colOff>
      <xdr:row>20</xdr:row>
      <xdr:rowOff>171450</xdr:rowOff>
    </xdr:from>
    <xdr:ext cx="2952750" cy="7260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B3D3A47-CA75-4DC6-9105-52815B8AC4D4}"/>
                </a:ext>
              </a:extLst>
            </xdr:cNvPr>
            <xdr:cNvSpPr txBox="1"/>
          </xdr:nvSpPr>
          <xdr:spPr>
            <a:xfrm>
              <a:off x="19545300" y="6734175"/>
              <a:ext cx="2952750" cy="726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Anual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 </m:t>
                    </m:r>
                  </m:oMath>
                </m:oMathPara>
              </a14:m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𝑖𝑛𝑓𝑒𝑟𝑖𝑜𝑟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fPr>
                          <m:num>
                            <m:f>
                              <m:fPr>
                                <m:type m:val="skw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𝑛</m:t>
                                </m:r>
                              </m:num>
                              <m:den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 </m:t>
                            </m:r>
                            <m:sSub>
                              <m:sSub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𝑓𝑎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5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B3D3A47-CA75-4DC6-9105-52815B8AC4D4}"/>
                </a:ext>
              </a:extLst>
            </xdr:cNvPr>
            <xdr:cNvSpPr txBox="1"/>
          </xdr:nvSpPr>
          <xdr:spPr>
            <a:xfrm>
              <a:off x="19545300" y="6734175"/>
              <a:ext cx="2952750" cy="726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Anual do Produto Produto 𝐵: </a:t>
              </a:r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𝐾_5 𝑖𝑛𝑓𝑒𝑟𝑖𝑜𝑟+((𝑛⁄2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〖𝑓𝑎〗_4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𝑓_5 )  ∗ℎ_5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20</xdr:col>
      <xdr:colOff>57150</xdr:colOff>
      <xdr:row>16</xdr:row>
      <xdr:rowOff>95250</xdr:rowOff>
    </xdr:from>
    <xdr:ext cx="2781300" cy="682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920DD7E-3FBA-4DE1-AD54-97B5A7CF9E2A}"/>
                </a:ext>
              </a:extLst>
            </xdr:cNvPr>
            <xdr:cNvSpPr txBox="1"/>
          </xdr:nvSpPr>
          <xdr:spPr>
            <a:xfrm>
              <a:off x="22612350" y="49339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Recurso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</m:t>
                    </m:r>
                  </m:oMath>
                </m:oMathPara>
              </a14:m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𝑀𝑒𝑑𝑖𝑎𝑛𝑎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𝐴𝑛𝑢𝑎𝑙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𝑃𝑟𝑜𝑑𝑢𝑡𝑜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𝑅𝑒𝑐𝑢𝑟𝑠𝑜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920DD7E-3FBA-4DE1-AD54-97B5A7CF9E2A}"/>
                </a:ext>
              </a:extLst>
            </xdr:cNvPr>
            <xdr:cNvSpPr txBox="1"/>
          </xdr:nvSpPr>
          <xdr:spPr>
            <a:xfrm>
              <a:off x="22612350" y="49339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do  Recurso do Produto Produto 𝐴:</a:t>
              </a:r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(𝑀𝑒𝑑𝑖𝑎𝑛𝑎 𝐴𝑛𝑢𝑎𝑙 𝑑𝑜 𝑃𝑟𝑜𝑑𝑢𝑡𝑜 𝐴 ∗𝑅𝑒𝑐𝑢𝑟𝑠𝑜)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22</xdr:col>
      <xdr:colOff>619125</xdr:colOff>
      <xdr:row>16</xdr:row>
      <xdr:rowOff>95250</xdr:rowOff>
    </xdr:from>
    <xdr:ext cx="2781300" cy="682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6ABD740-64F5-4D1A-9170-F2C081C5D1FF}"/>
                </a:ext>
              </a:extLst>
            </xdr:cNvPr>
            <xdr:cNvSpPr txBox="1"/>
          </xdr:nvSpPr>
          <xdr:spPr>
            <a:xfrm>
              <a:off x="25736550" y="49339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Recurso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</m:t>
                    </m:r>
                  </m:oMath>
                </m:oMathPara>
              </a14:m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𝑀𝑒𝑑𝑖𝑎𝑛𝑎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𝐴𝑛𝑢𝑎𝑙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𝑃𝑟𝑜𝑑𝑢𝑡𝑜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𝐿𝑖𝑏𝑒𝑟𝑎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çã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6ABD740-64F5-4D1A-9170-F2C081C5D1FF}"/>
                </a:ext>
              </a:extLst>
            </xdr:cNvPr>
            <xdr:cNvSpPr txBox="1"/>
          </xdr:nvSpPr>
          <xdr:spPr>
            <a:xfrm>
              <a:off x="25736550" y="49339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do  Recurso do Produto Produto 𝐴:</a:t>
              </a:r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(𝑀𝑒𝑑𝑖𝑎𝑛𝑎 𝐴𝑛𝑢𝑎𝑙 𝑑𝑜 𝑃𝑟𝑜𝑑𝑢𝑡𝑜 𝐴 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𝐿𝑖𝑏𝑒𝑟𝑎çã𝑜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20</xdr:col>
      <xdr:colOff>0</xdr:colOff>
      <xdr:row>21</xdr:row>
      <xdr:rowOff>0</xdr:rowOff>
    </xdr:from>
    <xdr:ext cx="2781300" cy="682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FA70203-3F0B-4914-9B75-03B6673FB4B6}"/>
                </a:ext>
              </a:extLst>
            </xdr:cNvPr>
            <xdr:cNvSpPr txBox="1"/>
          </xdr:nvSpPr>
          <xdr:spPr>
            <a:xfrm>
              <a:off x="22555200" y="67627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Recurso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</m:t>
                    </m:r>
                  </m:oMath>
                </m:oMathPara>
              </a14:m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𝑀𝑒𝑑𝑖𝑎𝑛𝑎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𝐴𝑛𝑢𝑎𝑙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𝑃𝑟𝑜𝑑𝑢𝑡𝑜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𝑅𝑒𝑐𝑢𝑟𝑠𝑜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FA70203-3F0B-4914-9B75-03B6673FB4B6}"/>
                </a:ext>
              </a:extLst>
            </xdr:cNvPr>
            <xdr:cNvSpPr txBox="1"/>
          </xdr:nvSpPr>
          <xdr:spPr>
            <a:xfrm>
              <a:off x="22555200" y="67627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do  Recurso do Produto Produto 𝐵:</a:t>
              </a:r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(𝑀𝑒𝑑𝑖𝑎𝑛𝑎 𝐴𝑛𝑢𝑎𝑙 𝑑𝑜 𝑃𝑟𝑜𝑑𝑢𝑡𝑜 𝐴 ∗𝑅𝑒𝑐𝑢𝑟𝑠𝑜)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22</xdr:col>
      <xdr:colOff>314325</xdr:colOff>
      <xdr:row>21</xdr:row>
      <xdr:rowOff>0</xdr:rowOff>
    </xdr:from>
    <xdr:ext cx="2781300" cy="682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B1E8FE8-DDAE-4A7B-860E-55E937691175}"/>
                </a:ext>
              </a:extLst>
            </xdr:cNvPr>
            <xdr:cNvSpPr txBox="1"/>
          </xdr:nvSpPr>
          <xdr:spPr>
            <a:xfrm>
              <a:off x="25431750" y="67627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Recurso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</m:t>
                    </m:r>
                  </m:oMath>
                </m:oMathPara>
              </a14:m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𝑀𝑒𝑑𝑖𝑎𝑛𝑎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𝐴𝑛𝑢𝑎𝑙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𝑃𝑟𝑜𝑑𝑢𝑡𝑜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𝐿𝑖𝑏𝑒𝑟𝑎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çã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B1E8FE8-DDAE-4A7B-860E-55E937691175}"/>
                </a:ext>
              </a:extLst>
            </xdr:cNvPr>
            <xdr:cNvSpPr txBox="1"/>
          </xdr:nvSpPr>
          <xdr:spPr>
            <a:xfrm>
              <a:off x="25431750" y="67627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do  Recurso do Produto Produto 𝐵:</a:t>
              </a:r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(𝑀𝑒𝑑𝑖𝑎𝑛𝑎 𝐴𝑛𝑢𝑎𝑙 𝑑𝑜 𝑃𝑟𝑜𝑑𝑢𝑡𝑜 𝐴 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𝐿𝑖𝑏𝑒𝑟𝑎çã𝑜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2</xdr:col>
      <xdr:colOff>14287</xdr:colOff>
      <xdr:row>5</xdr:row>
      <xdr:rowOff>61912</xdr:rowOff>
    </xdr:from>
    <xdr:to>
      <xdr:col>8</xdr:col>
      <xdr:colOff>4762</xdr:colOff>
      <xdr:row>12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3125E0-6770-464B-AE81-F5AECA108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5</xdr:row>
      <xdr:rowOff>76200</xdr:rowOff>
    </xdr:from>
    <xdr:to>
      <xdr:col>10</xdr:col>
      <xdr:colOff>1038225</xdr:colOff>
      <xdr:row>12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8229CFF-CECC-48DE-B8C8-FEE6B5EBF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1152525</xdr:colOff>
      <xdr:row>5</xdr:row>
      <xdr:rowOff>76200</xdr:rowOff>
    </xdr:from>
    <xdr:to>
      <xdr:col>13</xdr:col>
      <xdr:colOff>781050</xdr:colOff>
      <xdr:row>12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F29F8FD-F73E-4C70-AC08-9EF170C82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57D0-61F5-421C-B639-672E7A5240C0}">
  <dimension ref="A1:Z301"/>
  <sheetViews>
    <sheetView tabSelected="1" topLeftCell="H7" zoomScaleNormal="100" workbookViewId="0">
      <selection activeCell="L56" sqref="L56"/>
    </sheetView>
  </sheetViews>
  <sheetFormatPr defaultRowHeight="15" x14ac:dyDescent="0.25"/>
  <cols>
    <col min="3" max="3" width="3" bestFit="1" customWidth="1"/>
    <col min="4" max="4" width="13.28515625" bestFit="1" customWidth="1"/>
    <col min="5" max="5" width="3" customWidth="1"/>
    <col min="7" max="7" width="18.42578125" bestFit="1" customWidth="1"/>
    <col min="8" max="8" width="21.85546875" bestFit="1" customWidth="1"/>
    <col min="9" max="9" width="21.140625" bestFit="1" customWidth="1"/>
    <col min="10" max="11" width="33.42578125" bestFit="1" customWidth="1"/>
    <col min="12" max="12" width="21" bestFit="1" customWidth="1"/>
    <col min="13" max="13" width="19.7109375" bestFit="1" customWidth="1"/>
    <col min="14" max="16" width="21.140625" customWidth="1"/>
    <col min="17" max="17" width="16.140625" customWidth="1"/>
    <col min="18" max="18" width="21.140625" customWidth="1"/>
    <col min="19" max="19" width="17.85546875" bestFit="1" customWidth="1"/>
    <col min="20" max="20" width="4" customWidth="1"/>
    <col min="21" max="21" width="19.42578125" customWidth="1"/>
    <col min="22" max="23" width="19" bestFit="1" customWidth="1"/>
    <col min="24" max="24" width="17.42578125" bestFit="1" customWidth="1"/>
    <col min="25" max="25" width="13.140625" bestFit="1" customWidth="1"/>
  </cols>
  <sheetData>
    <row r="1" spans="1:26" ht="15.75" thickBot="1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5"/>
      <c r="Q1" s="52"/>
      <c r="R1" s="80"/>
      <c r="S1" s="79"/>
      <c r="T1" s="79"/>
      <c r="U1" s="79"/>
      <c r="V1" s="79"/>
      <c r="W1" s="79"/>
      <c r="X1" s="79"/>
      <c r="Y1" s="79"/>
      <c r="Z1" s="38"/>
    </row>
    <row r="2" spans="1:26" ht="15.75" thickBo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5"/>
      <c r="Q2" s="7"/>
      <c r="R2" s="2" t="s">
        <v>13</v>
      </c>
      <c r="S2" s="87">
        <v>9000000</v>
      </c>
      <c r="T2" s="3"/>
      <c r="U2" s="3"/>
      <c r="V2" s="3"/>
      <c r="W2" s="3"/>
      <c r="X2" s="3"/>
      <c r="Y2" s="4"/>
      <c r="Z2" s="38"/>
    </row>
    <row r="3" spans="1:26" ht="15.75" thickBot="1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5"/>
      <c r="Q3" s="7"/>
      <c r="R3" s="42" t="s">
        <v>25</v>
      </c>
      <c r="S3" s="5">
        <v>0.64</v>
      </c>
      <c r="T3" s="6"/>
      <c r="U3" s="6"/>
      <c r="V3" s="6"/>
      <c r="W3" s="6"/>
      <c r="X3" s="6"/>
      <c r="Y3" s="7"/>
    </row>
    <row r="4" spans="1:26" ht="15.75" thickBot="1" x14ac:dyDescent="0.3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5"/>
      <c r="Q4" s="7"/>
      <c r="R4" s="42" t="s">
        <v>26</v>
      </c>
      <c r="S4" s="5">
        <v>0.36</v>
      </c>
      <c r="T4" s="6"/>
      <c r="U4" s="6"/>
      <c r="V4" s="6"/>
      <c r="W4" s="6"/>
      <c r="X4" s="6"/>
      <c r="Y4" s="7"/>
      <c r="Z4" s="40"/>
    </row>
    <row r="5" spans="1:26" ht="30.75" thickBot="1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5"/>
      <c r="Q5" s="7"/>
      <c r="R5" s="42" t="s">
        <v>27</v>
      </c>
      <c r="S5" s="5">
        <v>0.23</v>
      </c>
      <c r="T5" s="6"/>
      <c r="U5" s="6"/>
      <c r="V5" s="6"/>
      <c r="W5" s="6"/>
      <c r="X5" s="6"/>
      <c r="Y5" s="7"/>
      <c r="Z5" s="40"/>
    </row>
    <row r="6" spans="1:26" ht="30.75" thickBot="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5"/>
      <c r="Q6" s="7"/>
      <c r="R6" s="42" t="s">
        <v>28</v>
      </c>
      <c r="S6" s="5">
        <v>0.31</v>
      </c>
      <c r="T6" s="6"/>
      <c r="U6" s="6"/>
      <c r="V6" s="6"/>
      <c r="W6" s="6"/>
      <c r="X6" s="6"/>
      <c r="Y6" s="7"/>
      <c r="Z6" s="40"/>
    </row>
    <row r="7" spans="1:26" ht="45.75" thickBot="1" x14ac:dyDescent="0.3">
      <c r="A7" s="39"/>
      <c r="B7" s="39"/>
      <c r="C7" s="39"/>
      <c r="D7" s="39"/>
      <c r="E7" s="39"/>
      <c r="F7" s="39"/>
      <c r="G7" s="41"/>
      <c r="H7" s="39"/>
      <c r="I7" s="39"/>
      <c r="J7" s="39"/>
      <c r="K7" s="39"/>
      <c r="L7" s="39"/>
      <c r="M7" s="39"/>
      <c r="N7" s="39"/>
      <c r="O7" s="39"/>
      <c r="P7" s="45"/>
      <c r="Q7" s="7"/>
      <c r="R7" s="42" t="s">
        <v>0</v>
      </c>
      <c r="S7" s="86">
        <f>S2*15%</f>
        <v>1350000</v>
      </c>
      <c r="T7" s="6"/>
      <c r="U7" s="6"/>
      <c r="V7" s="6"/>
      <c r="W7" s="6"/>
      <c r="X7" s="6"/>
      <c r="Y7" s="7"/>
      <c r="Z7" s="40"/>
    </row>
    <row r="8" spans="1:26" ht="30.75" thickBot="1" x14ac:dyDescent="0.3">
      <c r="A8" s="39"/>
      <c r="B8" s="39"/>
      <c r="C8" s="39"/>
      <c r="D8" s="39"/>
      <c r="E8" s="39"/>
      <c r="F8" s="39"/>
      <c r="G8" s="41"/>
      <c r="H8" s="39"/>
      <c r="I8" s="39"/>
      <c r="J8" s="39"/>
      <c r="K8" s="39"/>
      <c r="L8" s="39"/>
      <c r="M8" s="39"/>
      <c r="N8" s="39"/>
      <c r="O8" s="39"/>
      <c r="P8" s="45"/>
      <c r="Q8" s="7"/>
      <c r="R8" s="42" t="s">
        <v>29</v>
      </c>
      <c r="S8" s="9">
        <f>TRUNC(D22+(((G30/2)-J21)/H22)*(F22-D22),0)</f>
        <v>8</v>
      </c>
      <c r="T8" s="10"/>
      <c r="U8" s="6" t="s">
        <v>19</v>
      </c>
      <c r="V8" s="83">
        <f>L22*8/22</f>
        <v>7057521.9501465596</v>
      </c>
      <c r="W8" s="6" t="s">
        <v>20</v>
      </c>
      <c r="X8" s="83">
        <f>N22*8/22</f>
        <v>520845.11992081621</v>
      </c>
      <c r="Y8" s="7" t="s">
        <v>15</v>
      </c>
      <c r="Z8" s="40"/>
    </row>
    <row r="9" spans="1:26" ht="30.75" thickBot="1" x14ac:dyDescent="0.3">
      <c r="A9" s="39"/>
      <c r="B9" s="39"/>
      <c r="C9" s="39"/>
      <c r="D9" s="39"/>
      <c r="E9" s="39"/>
      <c r="F9" s="39"/>
      <c r="G9" s="41"/>
      <c r="H9" s="39"/>
      <c r="I9" s="39"/>
      <c r="J9" s="39"/>
      <c r="K9" s="39"/>
      <c r="L9" s="39"/>
      <c r="M9" s="39"/>
      <c r="N9" s="39"/>
      <c r="O9" s="39"/>
      <c r="P9" s="45"/>
      <c r="Q9" s="7"/>
      <c r="R9" s="42" t="s">
        <v>30</v>
      </c>
      <c r="S9" s="9">
        <f>TRUNC(D41+(((G48/2)-J39)/H41)*(F41-D41))</f>
        <v>8</v>
      </c>
      <c r="T9" s="6"/>
      <c r="U9" s="6" t="s">
        <v>19</v>
      </c>
      <c r="V9" s="84">
        <f>L40*8/22</f>
        <v>3969856.0969574405</v>
      </c>
      <c r="W9" s="6" t="s">
        <v>20</v>
      </c>
      <c r="X9" s="84">
        <f>N40*8/22</f>
        <v>292975.37995545915</v>
      </c>
      <c r="Y9" s="7" t="s">
        <v>15</v>
      </c>
      <c r="Z9" s="40"/>
    </row>
    <row r="10" spans="1:26" ht="46.5" thickTop="1" thickBot="1" x14ac:dyDescent="0.3">
      <c r="A10" s="39"/>
      <c r="B10" s="39"/>
      <c r="C10" s="39"/>
      <c r="D10" s="39"/>
      <c r="E10" s="39"/>
      <c r="F10" s="39"/>
      <c r="G10" s="41"/>
      <c r="H10" s="39"/>
      <c r="I10" s="39"/>
      <c r="J10" s="39"/>
      <c r="K10" s="39"/>
      <c r="L10" s="39"/>
      <c r="M10" s="39"/>
      <c r="N10" s="39"/>
      <c r="O10" s="39"/>
      <c r="P10" s="45"/>
      <c r="Q10" s="7"/>
      <c r="R10" s="43" t="s">
        <v>31</v>
      </c>
      <c r="S10" s="9"/>
      <c r="T10" s="6"/>
      <c r="V10" s="81">
        <f xml:space="preserve"> V8/V9</f>
        <v>1.7777777777777775</v>
      </c>
      <c r="W10" s="82"/>
      <c r="X10" s="81">
        <f>X8/X9</f>
        <v>1.7777777777777777</v>
      </c>
      <c r="Y10" s="7"/>
      <c r="Z10" s="40"/>
    </row>
    <row r="11" spans="1:26" ht="15.75" thickBot="1" x14ac:dyDescent="0.3">
      <c r="A11" s="39"/>
      <c r="B11" s="39"/>
      <c r="C11" s="39"/>
      <c r="D11" s="41"/>
      <c r="E11" s="41"/>
      <c r="F11" s="41"/>
      <c r="G11" s="41"/>
      <c r="H11" s="39"/>
      <c r="I11" s="39"/>
      <c r="J11" s="39"/>
      <c r="K11" s="39"/>
      <c r="L11" s="39"/>
      <c r="M11" s="39"/>
      <c r="N11" s="39"/>
      <c r="O11" s="39"/>
      <c r="P11" s="45"/>
      <c r="Q11" s="7"/>
      <c r="R11" s="42" t="s">
        <v>32</v>
      </c>
      <c r="S11" s="11" t="s">
        <v>16</v>
      </c>
      <c r="T11" s="6" t="s">
        <v>17</v>
      </c>
      <c r="U11" s="83">
        <f>L24</f>
        <v>16897309.606133547</v>
      </c>
      <c r="V11" s="6" t="s">
        <v>20</v>
      </c>
      <c r="W11" s="83">
        <f>N24</f>
        <v>1013838.5763680128</v>
      </c>
      <c r="X11" s="6" t="s">
        <v>21</v>
      </c>
      <c r="Y11" s="7"/>
      <c r="Z11" s="40"/>
    </row>
    <row r="12" spans="1:26" ht="15.75" thickBot="1" x14ac:dyDescent="0.3">
      <c r="A12" s="39"/>
      <c r="B12" s="39"/>
      <c r="C12" s="39"/>
      <c r="D12" s="41"/>
      <c r="E12" s="41"/>
      <c r="F12" s="41"/>
      <c r="G12" s="41"/>
      <c r="H12" s="39"/>
      <c r="I12" s="39"/>
      <c r="J12" s="39"/>
      <c r="K12" s="39"/>
      <c r="L12" s="39"/>
      <c r="M12" s="39"/>
      <c r="N12" s="39"/>
      <c r="O12" s="39"/>
      <c r="P12" s="45"/>
      <c r="Q12" s="7"/>
      <c r="R12" s="42" t="s">
        <v>33</v>
      </c>
      <c r="S12" s="11" t="s">
        <v>16</v>
      </c>
      <c r="T12" s="6" t="s">
        <v>17</v>
      </c>
      <c r="U12" s="83">
        <f>L42</f>
        <v>9504736.6534501221</v>
      </c>
      <c r="V12" s="6" t="s">
        <v>20</v>
      </c>
      <c r="W12" s="83">
        <f>N42</f>
        <v>570284.1992070073</v>
      </c>
      <c r="X12" s="6" t="s">
        <v>21</v>
      </c>
      <c r="Y12" s="7"/>
      <c r="Z12" s="40"/>
    </row>
    <row r="13" spans="1:26" ht="15.75" thickBot="1" x14ac:dyDescent="0.3">
      <c r="A13" s="39"/>
      <c r="B13" s="39"/>
      <c r="C13" s="39"/>
      <c r="D13" s="41"/>
      <c r="E13" s="41"/>
      <c r="F13" s="41"/>
      <c r="G13" s="41"/>
      <c r="H13" s="39"/>
      <c r="I13" s="39"/>
      <c r="J13" s="39"/>
      <c r="K13" s="39"/>
      <c r="L13" s="39"/>
      <c r="M13" s="39"/>
      <c r="N13" s="39"/>
      <c r="O13" s="39"/>
      <c r="P13" s="45"/>
      <c r="Q13" s="7"/>
      <c r="R13" s="12" t="s">
        <v>34</v>
      </c>
      <c r="S13" s="13" t="s">
        <v>16</v>
      </c>
      <c r="T13" s="14" t="s">
        <v>17</v>
      </c>
      <c r="U13" s="85">
        <f>L61</f>
        <v>17176480.893392783</v>
      </c>
      <c r="V13" s="14" t="s">
        <v>20</v>
      </c>
      <c r="W13" s="85">
        <f>N61</f>
        <v>2061177.7072071338</v>
      </c>
      <c r="X13" s="14" t="s">
        <v>21</v>
      </c>
      <c r="Y13" s="15"/>
      <c r="Z13" s="40"/>
    </row>
    <row r="14" spans="1:26" x14ac:dyDescent="0.25">
      <c r="A14" s="39"/>
      <c r="B14" s="39"/>
      <c r="C14" s="39"/>
      <c r="D14" s="41"/>
      <c r="E14" s="41"/>
      <c r="F14" s="41"/>
      <c r="G14" s="41"/>
      <c r="H14" s="39"/>
      <c r="I14" s="39"/>
      <c r="J14" s="39"/>
      <c r="K14" s="39"/>
      <c r="L14" s="39"/>
      <c r="M14" s="39"/>
      <c r="N14" s="39"/>
      <c r="O14" s="39"/>
      <c r="P14" s="39"/>
      <c r="Q14" s="34"/>
      <c r="R14" s="35"/>
      <c r="S14" s="36"/>
      <c r="T14" s="37"/>
      <c r="U14" s="37"/>
      <c r="V14" s="37"/>
      <c r="W14" s="37"/>
      <c r="X14" s="37"/>
      <c r="Y14" s="37"/>
      <c r="Z14" s="37"/>
    </row>
    <row r="15" spans="1:26" ht="21.75" thickBot="1" x14ac:dyDescent="0.4">
      <c r="A15" s="44"/>
      <c r="B15" s="44"/>
      <c r="C15" s="114" t="s">
        <v>22</v>
      </c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6"/>
      <c r="Q15" s="46"/>
      <c r="R15" s="47"/>
      <c r="S15" s="48"/>
      <c r="T15" s="44"/>
      <c r="U15" s="44"/>
      <c r="V15" s="44"/>
      <c r="W15" s="44"/>
      <c r="X15" s="44"/>
      <c r="Y15" s="44"/>
      <c r="Z15" s="44"/>
    </row>
    <row r="16" spans="1:26" ht="18.75" thickBot="1" x14ac:dyDescent="0.4">
      <c r="A16" s="6"/>
      <c r="B16" s="52"/>
      <c r="C16" s="124" t="s">
        <v>10</v>
      </c>
      <c r="D16" s="122" t="s">
        <v>11</v>
      </c>
      <c r="E16" s="122"/>
      <c r="F16" s="122"/>
      <c r="G16" s="124" t="s">
        <v>9</v>
      </c>
      <c r="H16" s="122" t="s">
        <v>5</v>
      </c>
      <c r="I16" s="122" t="s">
        <v>7</v>
      </c>
      <c r="J16" s="122" t="s">
        <v>6</v>
      </c>
      <c r="K16" s="122" t="s">
        <v>8</v>
      </c>
      <c r="L16" s="122" t="s">
        <v>15</v>
      </c>
      <c r="M16" s="122" t="s">
        <v>18</v>
      </c>
      <c r="N16" s="122" t="s">
        <v>1</v>
      </c>
      <c r="O16" s="126" t="s">
        <v>14</v>
      </c>
      <c r="P16" s="126"/>
      <c r="Q16" s="53"/>
      <c r="R16" s="49"/>
      <c r="S16" s="8"/>
      <c r="T16" s="6"/>
      <c r="U16" s="6"/>
      <c r="V16" s="6"/>
      <c r="W16" s="6"/>
      <c r="X16" s="6"/>
      <c r="Y16" s="6"/>
      <c r="Z16" s="6"/>
    </row>
    <row r="17" spans="1:26" ht="15.75" thickBot="1" x14ac:dyDescent="0.3">
      <c r="A17" s="6"/>
      <c r="B17" s="52"/>
      <c r="C17" s="128"/>
      <c r="D17" s="56" t="s">
        <v>2</v>
      </c>
      <c r="E17" s="57"/>
      <c r="F17" s="56" t="s">
        <v>3</v>
      </c>
      <c r="G17" s="128"/>
      <c r="H17" s="127"/>
      <c r="I17" s="127"/>
      <c r="J17" s="127"/>
      <c r="K17" s="127"/>
      <c r="L17" s="127"/>
      <c r="M17" s="127"/>
      <c r="N17" s="127"/>
      <c r="O17" s="54" t="s">
        <v>15</v>
      </c>
      <c r="P17" s="54" t="s">
        <v>1</v>
      </c>
      <c r="Q17" s="53"/>
      <c r="R17" s="6"/>
      <c r="S17" s="6"/>
      <c r="T17" s="6"/>
      <c r="U17" s="6"/>
      <c r="V17" s="6"/>
      <c r="W17" s="6"/>
      <c r="X17" s="6"/>
      <c r="Y17" s="6"/>
      <c r="Z17" s="6"/>
    </row>
    <row r="18" spans="1:26" s="108" customFormat="1" ht="12.75" customHeight="1" thickBot="1" x14ac:dyDescent="0.3">
      <c r="A18" s="96"/>
      <c r="B18" s="97"/>
      <c r="C18" s="98">
        <v>1</v>
      </c>
      <c r="D18" s="99">
        <v>1</v>
      </c>
      <c r="E18" s="99" t="s">
        <v>4</v>
      </c>
      <c r="F18" s="99">
        <v>31</v>
      </c>
      <c r="G18" s="100">
        <f>(F18-D18)/2</f>
        <v>15</v>
      </c>
      <c r="H18" s="100">
        <v>22</v>
      </c>
      <c r="I18" s="101">
        <f t="shared" ref="I18:I29" si="0">H18/$H$30</f>
        <v>8.6274509803921567E-2</v>
      </c>
      <c r="J18" s="100">
        <v>22</v>
      </c>
      <c r="K18" s="102">
        <f>I18</f>
        <v>8.6274509803921567E-2</v>
      </c>
      <c r="L18" s="103">
        <f>S2*S3* 4.38</f>
        <v>25228800</v>
      </c>
      <c r="M18" s="102">
        <v>0.06</v>
      </c>
      <c r="N18" s="104">
        <f>L18*M18</f>
        <v>1513728</v>
      </c>
      <c r="O18" s="105"/>
      <c r="P18" s="106"/>
      <c r="Q18" s="96"/>
      <c r="R18" s="96"/>
      <c r="S18" s="96"/>
      <c r="T18" s="96"/>
      <c r="U18" s="96"/>
      <c r="V18" s="96"/>
      <c r="W18" s="96"/>
      <c r="X18" s="107"/>
      <c r="Y18" s="96"/>
      <c r="Z18" s="96"/>
    </row>
    <row r="19" spans="1:26" ht="15.75" thickBot="1" x14ac:dyDescent="0.3">
      <c r="A19" s="6"/>
      <c r="B19" s="52"/>
      <c r="C19" s="59">
        <v>2</v>
      </c>
      <c r="D19" s="19">
        <v>1</v>
      </c>
      <c r="E19" s="20" t="s">
        <v>4</v>
      </c>
      <c r="F19" s="21">
        <v>28</v>
      </c>
      <c r="G19" s="22">
        <f t="shared" ref="G19:G29" si="1">(F19-D19)/2</f>
        <v>13.5</v>
      </c>
      <c r="H19" s="22">
        <v>20</v>
      </c>
      <c r="I19" s="23">
        <f t="shared" si="0"/>
        <v>7.8431372549019607E-2</v>
      </c>
      <c r="J19" s="22">
        <f t="shared" ref="J19:J29" si="2">(H19+J18)</f>
        <v>42</v>
      </c>
      <c r="K19" s="24">
        <f>I19+K18</f>
        <v>0.16470588235294117</v>
      </c>
      <c r="L19" s="83">
        <f>L18-N18</f>
        <v>23715072</v>
      </c>
      <c r="M19" s="24">
        <v>0.06</v>
      </c>
      <c r="N19" s="88">
        <f>L19*M19</f>
        <v>1422904.3199999998</v>
      </c>
      <c r="O19" s="76"/>
      <c r="P19" s="27"/>
      <c r="Q19" s="50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thickBot="1" x14ac:dyDescent="0.3">
      <c r="A20" s="6"/>
      <c r="B20" s="52"/>
      <c r="C20" s="59">
        <v>3</v>
      </c>
      <c r="D20" s="19">
        <v>1</v>
      </c>
      <c r="E20" s="20" t="s">
        <v>4</v>
      </c>
      <c r="F20" s="21">
        <v>31</v>
      </c>
      <c r="G20" s="22">
        <f t="shared" si="1"/>
        <v>15</v>
      </c>
      <c r="H20" s="22">
        <v>20</v>
      </c>
      <c r="I20" s="23">
        <f t="shared" si="0"/>
        <v>7.8431372549019607E-2</v>
      </c>
      <c r="J20" s="22">
        <f t="shared" si="2"/>
        <v>62</v>
      </c>
      <c r="K20" s="24">
        <f t="shared" ref="K20:K29" si="3">I20+K19</f>
        <v>0.24313725490196078</v>
      </c>
      <c r="L20" s="83">
        <f t="shared" ref="L20:L29" si="4">L19-N19</f>
        <v>22292167.68</v>
      </c>
      <c r="M20" s="24">
        <v>0.06</v>
      </c>
      <c r="N20" s="89">
        <f t="shared" ref="N20:N29" si="5">L20*M20</f>
        <v>1337530.0607999999</v>
      </c>
      <c r="O20" s="93">
        <f>AVERAGE(L18:L20)</f>
        <v>23745346.560000002</v>
      </c>
      <c r="P20" s="93">
        <f>AVERAGE(N18:N20)</f>
        <v>1424720.7935999997</v>
      </c>
      <c r="Q20" s="53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thickBot="1" x14ac:dyDescent="0.3">
      <c r="A21" s="6"/>
      <c r="B21" s="52"/>
      <c r="C21" s="59">
        <v>4</v>
      </c>
      <c r="D21" s="19">
        <v>1</v>
      </c>
      <c r="E21" s="20" t="s">
        <v>4</v>
      </c>
      <c r="F21" s="21">
        <v>30</v>
      </c>
      <c r="G21" s="22">
        <f t="shared" si="1"/>
        <v>14.5</v>
      </c>
      <c r="H21" s="22">
        <v>21</v>
      </c>
      <c r="I21" s="23">
        <f t="shared" si="0"/>
        <v>8.2352941176470587E-2</v>
      </c>
      <c r="J21" s="22">
        <f t="shared" si="2"/>
        <v>83</v>
      </c>
      <c r="K21" s="24">
        <f t="shared" si="3"/>
        <v>0.32549019607843138</v>
      </c>
      <c r="L21" s="83">
        <f t="shared" si="4"/>
        <v>20954637.619199999</v>
      </c>
      <c r="M21" s="24">
        <v>7.3800000000000004E-2</v>
      </c>
      <c r="N21" s="88">
        <f t="shared" si="5"/>
        <v>1546452.2562969599</v>
      </c>
      <c r="O21" s="55"/>
      <c r="P21" s="17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thickBot="1" x14ac:dyDescent="0.3">
      <c r="A22" s="6"/>
      <c r="B22" s="52"/>
      <c r="C22" s="59">
        <v>5</v>
      </c>
      <c r="D22" s="19">
        <v>1</v>
      </c>
      <c r="E22" s="20" t="s">
        <v>4</v>
      </c>
      <c r="F22" s="21">
        <v>31</v>
      </c>
      <c r="G22" s="22">
        <f t="shared" si="1"/>
        <v>15</v>
      </c>
      <c r="H22" s="22">
        <v>22</v>
      </c>
      <c r="I22" s="23">
        <f t="shared" si="0"/>
        <v>8.6274509803921567E-2</v>
      </c>
      <c r="J22" s="22">
        <f t="shared" si="2"/>
        <v>105</v>
      </c>
      <c r="K22" s="24">
        <f t="shared" si="3"/>
        <v>0.41176470588235292</v>
      </c>
      <c r="L22" s="83">
        <f t="shared" si="4"/>
        <v>19408185.36290304</v>
      </c>
      <c r="M22" s="24">
        <v>7.3800000000000004E-2</v>
      </c>
      <c r="N22" s="88">
        <f t="shared" si="5"/>
        <v>1432324.0797822445</v>
      </c>
      <c r="O22" s="76"/>
      <c r="P22" s="27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thickBot="1" x14ac:dyDescent="0.3">
      <c r="A23" s="6"/>
      <c r="B23" s="52"/>
      <c r="C23" s="59">
        <v>6</v>
      </c>
      <c r="D23" s="19">
        <v>1</v>
      </c>
      <c r="E23" s="20" t="s">
        <v>4</v>
      </c>
      <c r="F23" s="21">
        <v>30</v>
      </c>
      <c r="G23" s="22">
        <f t="shared" si="1"/>
        <v>14.5</v>
      </c>
      <c r="H23" s="22">
        <v>20</v>
      </c>
      <c r="I23" s="23">
        <f t="shared" si="0"/>
        <v>7.8431372549019607E-2</v>
      </c>
      <c r="J23" s="22">
        <f t="shared" si="2"/>
        <v>125</v>
      </c>
      <c r="K23" s="24">
        <f t="shared" si="3"/>
        <v>0.49019607843137253</v>
      </c>
      <c r="L23" s="83">
        <f t="shared" si="4"/>
        <v>17975861.283120796</v>
      </c>
      <c r="M23" s="24">
        <v>0.06</v>
      </c>
      <c r="N23" s="89">
        <f t="shared" si="5"/>
        <v>1078551.6769872478</v>
      </c>
      <c r="O23" s="93">
        <f>AVERAGE(L21:L23)</f>
        <v>19446228.088407945</v>
      </c>
      <c r="P23" s="93">
        <f>AVERAGE(N21:N23)</f>
        <v>1352442.6710221507</v>
      </c>
      <c r="Q23" s="53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thickBot="1" x14ac:dyDescent="0.3">
      <c r="A24" s="6"/>
      <c r="B24" s="52"/>
      <c r="C24" s="59">
        <v>7</v>
      </c>
      <c r="D24" s="19">
        <v>1</v>
      </c>
      <c r="E24" s="20" t="s">
        <v>4</v>
      </c>
      <c r="F24" s="21">
        <v>31</v>
      </c>
      <c r="G24" s="22">
        <f t="shared" si="1"/>
        <v>15</v>
      </c>
      <c r="H24" s="22">
        <v>23</v>
      </c>
      <c r="I24" s="23">
        <f t="shared" si="0"/>
        <v>9.0196078431372548E-2</v>
      </c>
      <c r="J24" s="22">
        <f t="shared" si="2"/>
        <v>148</v>
      </c>
      <c r="K24" s="24">
        <f t="shared" si="3"/>
        <v>0.58039215686274503</v>
      </c>
      <c r="L24" s="83">
        <f t="shared" si="4"/>
        <v>16897309.606133547</v>
      </c>
      <c r="M24" s="24">
        <v>0.06</v>
      </c>
      <c r="N24" s="88">
        <f t="shared" si="5"/>
        <v>1013838.5763680128</v>
      </c>
      <c r="O24" s="55"/>
      <c r="P24" s="17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thickBot="1" x14ac:dyDescent="0.3">
      <c r="A25" s="6"/>
      <c r="B25" s="52"/>
      <c r="C25" s="59">
        <v>8</v>
      </c>
      <c r="D25" s="19">
        <v>1</v>
      </c>
      <c r="E25" s="20" t="s">
        <v>4</v>
      </c>
      <c r="F25" s="21">
        <v>31</v>
      </c>
      <c r="G25" s="22">
        <f t="shared" si="1"/>
        <v>15</v>
      </c>
      <c r="H25" s="22">
        <v>22</v>
      </c>
      <c r="I25" s="23">
        <f t="shared" si="0"/>
        <v>8.6274509803921567E-2</v>
      </c>
      <c r="J25" s="22">
        <f t="shared" si="2"/>
        <v>170</v>
      </c>
      <c r="K25" s="24">
        <f t="shared" si="3"/>
        <v>0.66666666666666663</v>
      </c>
      <c r="L25" s="83">
        <f t="shared" si="4"/>
        <v>15883471.029765533</v>
      </c>
      <c r="M25" s="24">
        <v>0.06</v>
      </c>
      <c r="N25" s="88">
        <f t="shared" si="5"/>
        <v>953008.261785932</v>
      </c>
      <c r="O25" s="76"/>
      <c r="P25" s="27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thickBot="1" x14ac:dyDescent="0.3">
      <c r="A26" s="6"/>
      <c r="B26" s="52"/>
      <c r="C26" s="59">
        <v>9</v>
      </c>
      <c r="D26" s="19">
        <v>1</v>
      </c>
      <c r="E26" s="20" t="s">
        <v>4</v>
      </c>
      <c r="F26" s="21">
        <v>30</v>
      </c>
      <c r="G26" s="22">
        <f t="shared" si="1"/>
        <v>14.5</v>
      </c>
      <c r="H26" s="22">
        <v>21</v>
      </c>
      <c r="I26" s="23">
        <f t="shared" si="0"/>
        <v>8.2352941176470587E-2</v>
      </c>
      <c r="J26" s="22">
        <f t="shared" si="2"/>
        <v>191</v>
      </c>
      <c r="K26" s="24">
        <f t="shared" si="3"/>
        <v>0.74901960784313726</v>
      </c>
      <c r="L26" s="83">
        <f t="shared" si="4"/>
        <v>14930462.767979601</v>
      </c>
      <c r="M26" s="24">
        <v>0.06</v>
      </c>
      <c r="N26" s="89">
        <f t="shared" si="5"/>
        <v>895827.7660787761</v>
      </c>
      <c r="O26" s="93">
        <f t="shared" ref="O26" si="6">AVERAGE(L24:L26)</f>
        <v>15903747.801292894</v>
      </c>
      <c r="P26" s="93">
        <f>AVERAGE(N24:N26)</f>
        <v>954224.86807757372</v>
      </c>
      <c r="Q26" s="53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thickBot="1" x14ac:dyDescent="0.3">
      <c r="A27" s="6"/>
      <c r="B27" s="52"/>
      <c r="C27" s="59">
        <v>10</v>
      </c>
      <c r="D27" s="19">
        <v>1</v>
      </c>
      <c r="E27" s="20" t="s">
        <v>4</v>
      </c>
      <c r="F27" s="21">
        <v>31</v>
      </c>
      <c r="G27" s="22">
        <f t="shared" si="1"/>
        <v>15</v>
      </c>
      <c r="H27" s="22">
        <v>23</v>
      </c>
      <c r="I27" s="23">
        <f t="shared" si="0"/>
        <v>9.0196078431372548E-2</v>
      </c>
      <c r="J27" s="22">
        <f t="shared" si="2"/>
        <v>214</v>
      </c>
      <c r="K27" s="24">
        <f t="shared" si="3"/>
        <v>0.83921568627450982</v>
      </c>
      <c r="L27" s="83">
        <f t="shared" si="4"/>
        <v>14034635.001900826</v>
      </c>
      <c r="M27" s="24">
        <v>0.06</v>
      </c>
      <c r="N27" s="88">
        <f t="shared" si="5"/>
        <v>842078.10011404951</v>
      </c>
      <c r="O27" s="55"/>
      <c r="P27" s="17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thickBot="1" x14ac:dyDescent="0.3">
      <c r="A28" s="6"/>
      <c r="B28" s="52"/>
      <c r="C28" s="59">
        <v>11</v>
      </c>
      <c r="D28" s="19">
        <v>1</v>
      </c>
      <c r="E28" s="20" t="s">
        <v>4</v>
      </c>
      <c r="F28" s="21">
        <v>30</v>
      </c>
      <c r="G28" s="22">
        <f t="shared" si="1"/>
        <v>14.5</v>
      </c>
      <c r="H28" s="22">
        <v>20</v>
      </c>
      <c r="I28" s="23">
        <f t="shared" si="0"/>
        <v>7.8431372549019607E-2</v>
      </c>
      <c r="J28" s="22">
        <f t="shared" si="2"/>
        <v>234</v>
      </c>
      <c r="K28" s="24">
        <f t="shared" si="3"/>
        <v>0.91764705882352948</v>
      </c>
      <c r="L28" s="83">
        <f t="shared" si="4"/>
        <v>13192556.901786776</v>
      </c>
      <c r="M28" s="24">
        <v>0.06</v>
      </c>
      <c r="N28" s="88">
        <f t="shared" si="5"/>
        <v>791553.41410720651</v>
      </c>
      <c r="O28" s="76"/>
      <c r="P28" s="27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thickBot="1" x14ac:dyDescent="0.3">
      <c r="A29" s="6"/>
      <c r="B29" s="52"/>
      <c r="C29" s="71">
        <v>12</v>
      </c>
      <c r="D29" s="29">
        <v>1</v>
      </c>
      <c r="E29" s="30" t="s">
        <v>4</v>
      </c>
      <c r="F29" s="31">
        <v>31</v>
      </c>
      <c r="G29" s="16">
        <f t="shared" si="1"/>
        <v>15</v>
      </c>
      <c r="H29" s="16">
        <v>21</v>
      </c>
      <c r="I29" s="26">
        <f t="shared" si="0"/>
        <v>8.2352941176470587E-2</v>
      </c>
      <c r="J29" s="32">
        <f t="shared" si="2"/>
        <v>255</v>
      </c>
      <c r="K29" s="33">
        <f t="shared" si="3"/>
        <v>1</v>
      </c>
      <c r="L29" s="84">
        <f t="shared" si="4"/>
        <v>12401003.487679569</v>
      </c>
      <c r="M29" s="33">
        <v>7.3800000000000004E-2</v>
      </c>
      <c r="N29" s="90">
        <f t="shared" si="5"/>
        <v>915194.05739075225</v>
      </c>
      <c r="O29" s="93">
        <f t="shared" ref="O29" si="7">AVERAGE(L27:L29)</f>
        <v>13209398.463789059</v>
      </c>
      <c r="P29" s="93">
        <f>AVERAGE(N27:N29)</f>
        <v>849608.52387066942</v>
      </c>
      <c r="Q29" s="53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thickBot="1" x14ac:dyDescent="0.3">
      <c r="A30" s="6"/>
      <c r="B30" s="52"/>
      <c r="C30" s="72" t="s">
        <v>12</v>
      </c>
      <c r="D30" s="69"/>
      <c r="E30" s="58"/>
      <c r="F30" s="68"/>
      <c r="G30" s="73">
        <f>SUBTOTAL(9,G18:G29)</f>
        <v>176.5</v>
      </c>
      <c r="H30" s="74">
        <f>SUBTOTAL(9,H18:H29)</f>
        <v>255</v>
      </c>
      <c r="I30" s="75">
        <f>SUBTOTAL(9,I18:I29)</f>
        <v>1</v>
      </c>
      <c r="J30" s="69"/>
      <c r="K30" s="68"/>
      <c r="L30" s="91">
        <f>SUBTOTAL(9,L18:L29)</f>
        <v>216914162.74046969</v>
      </c>
      <c r="M30" s="70"/>
      <c r="N30" s="91">
        <f>SUBTOTAL(9,N18:N29)</f>
        <v>13742990.569711182</v>
      </c>
      <c r="O30" s="55"/>
      <c r="P30" s="17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thickBot="1" x14ac:dyDescent="0.3">
      <c r="A31" s="6"/>
      <c r="B31" s="6"/>
      <c r="C31" s="58"/>
      <c r="D31" s="6"/>
      <c r="E31" s="6"/>
      <c r="F31" s="6"/>
      <c r="G31" s="58"/>
      <c r="H31" s="58"/>
      <c r="I31" s="58"/>
      <c r="J31" s="6"/>
      <c r="K31" s="6"/>
      <c r="L31" s="58"/>
      <c r="M31" s="6"/>
      <c r="N31" s="58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thickBo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51"/>
      <c r="N32" s="6">
        <f>LARGE(N18:N29,1)</f>
        <v>1546452.2562969599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1.75" thickBot="1" x14ac:dyDescent="0.4">
      <c r="A33" s="6"/>
      <c r="B33" s="6"/>
      <c r="C33" s="117" t="s">
        <v>23</v>
      </c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9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thickBot="1" x14ac:dyDescent="0.4">
      <c r="A34" s="6"/>
      <c r="B34" s="52"/>
      <c r="C34" s="124" t="s">
        <v>10</v>
      </c>
      <c r="D34" s="122" t="s">
        <v>11</v>
      </c>
      <c r="E34" s="122"/>
      <c r="F34" s="122"/>
      <c r="G34" s="124" t="s">
        <v>9</v>
      </c>
      <c r="H34" s="122" t="s">
        <v>5</v>
      </c>
      <c r="I34" s="122" t="s">
        <v>7</v>
      </c>
      <c r="J34" s="122" t="s">
        <v>35</v>
      </c>
      <c r="K34" s="122" t="s">
        <v>36</v>
      </c>
      <c r="L34" s="122" t="s">
        <v>15</v>
      </c>
      <c r="M34" s="122" t="s">
        <v>18</v>
      </c>
      <c r="N34" s="122" t="s">
        <v>1</v>
      </c>
      <c r="O34" s="126" t="s">
        <v>14</v>
      </c>
      <c r="P34" s="126"/>
      <c r="Q34" s="53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thickBot="1" x14ac:dyDescent="0.3">
      <c r="A35" s="6"/>
      <c r="B35" s="52"/>
      <c r="C35" s="125"/>
      <c r="D35" s="54" t="s">
        <v>2</v>
      </c>
      <c r="E35" s="28"/>
      <c r="F35" s="61" t="s">
        <v>3</v>
      </c>
      <c r="G35" s="125"/>
      <c r="H35" s="123"/>
      <c r="I35" s="123"/>
      <c r="J35" s="123"/>
      <c r="K35" s="123"/>
      <c r="L35" s="123"/>
      <c r="M35" s="123"/>
      <c r="N35" s="123"/>
      <c r="O35" s="61" t="s">
        <v>15</v>
      </c>
      <c r="P35" s="54" t="s">
        <v>1</v>
      </c>
      <c r="Q35" s="53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thickBot="1" x14ac:dyDescent="0.3">
      <c r="A36" s="6"/>
      <c r="B36" s="52"/>
      <c r="C36" s="63">
        <v>1</v>
      </c>
      <c r="D36" s="64">
        <v>1</v>
      </c>
      <c r="E36" s="64" t="s">
        <v>4</v>
      </c>
      <c r="F36" s="64">
        <v>31</v>
      </c>
      <c r="G36" s="64">
        <f>(F36-D36)/2</f>
        <v>15</v>
      </c>
      <c r="H36" s="64">
        <v>22</v>
      </c>
      <c r="I36" s="65">
        <f t="shared" ref="I36:I47" si="8">H36/$H$30</f>
        <v>8.6274509803921567E-2</v>
      </c>
      <c r="J36" s="64">
        <v>22</v>
      </c>
      <c r="K36" s="66">
        <f>I36</f>
        <v>8.6274509803921567E-2</v>
      </c>
      <c r="L36" s="92">
        <f>S2*S4* 4.38</f>
        <v>14191200</v>
      </c>
      <c r="M36" s="109">
        <v>0.06</v>
      </c>
      <c r="N36" s="94">
        <f>L36*M36</f>
        <v>851472</v>
      </c>
      <c r="O36" s="62"/>
      <c r="P36" s="60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thickBot="1" x14ac:dyDescent="0.3">
      <c r="A37" s="6"/>
      <c r="B37" s="52"/>
      <c r="C37" s="18">
        <v>2</v>
      </c>
      <c r="D37" s="22">
        <v>1</v>
      </c>
      <c r="E37" s="22" t="s">
        <v>4</v>
      </c>
      <c r="F37" s="22">
        <v>28</v>
      </c>
      <c r="G37" s="22">
        <f t="shared" ref="G37:G47" si="9">(F37-D37)/2</f>
        <v>13.5</v>
      </c>
      <c r="H37" s="22">
        <v>20</v>
      </c>
      <c r="I37" s="23">
        <f t="shared" si="8"/>
        <v>7.8431372549019607E-2</v>
      </c>
      <c r="J37" s="22">
        <f t="shared" ref="J37:J47" si="10">(H37+J36)</f>
        <v>42</v>
      </c>
      <c r="K37" s="24">
        <f>I37+K36</f>
        <v>0.16470588235294117</v>
      </c>
      <c r="L37" s="83">
        <f>L36-N36</f>
        <v>13339728</v>
      </c>
      <c r="M37" s="110">
        <v>0.06</v>
      </c>
      <c r="N37" s="95">
        <f t="shared" ref="N37:N47" si="11">L37*M37</f>
        <v>800383.67999999993</v>
      </c>
      <c r="O37" s="77"/>
      <c r="P37" s="78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thickBot="1" x14ac:dyDescent="0.3">
      <c r="A38" s="6"/>
      <c r="B38" s="52"/>
      <c r="C38" s="18">
        <v>3</v>
      </c>
      <c r="D38" s="22">
        <v>1</v>
      </c>
      <c r="E38" s="22" t="s">
        <v>4</v>
      </c>
      <c r="F38" s="22">
        <v>31</v>
      </c>
      <c r="G38" s="22">
        <f t="shared" si="9"/>
        <v>15</v>
      </c>
      <c r="H38" s="22">
        <v>20</v>
      </c>
      <c r="I38" s="23">
        <f t="shared" si="8"/>
        <v>7.8431372549019607E-2</v>
      </c>
      <c r="J38" s="22">
        <f t="shared" si="10"/>
        <v>62</v>
      </c>
      <c r="K38" s="24">
        <f t="shared" ref="K38:K47" si="12">I38+K37</f>
        <v>0.24313725490196078</v>
      </c>
      <c r="L38" s="83">
        <f t="shared" ref="L38:L47" si="13">L37-N37</f>
        <v>12539344.32</v>
      </c>
      <c r="M38" s="110">
        <v>0.06</v>
      </c>
      <c r="N38" s="89">
        <f t="shared" si="11"/>
        <v>752360.65919999999</v>
      </c>
      <c r="O38" s="93">
        <f>AVERAGE(L36:L38)</f>
        <v>13356757.439999999</v>
      </c>
      <c r="P38" s="93">
        <f>AVERAGE(N36:N38)</f>
        <v>801405.4463999999</v>
      </c>
      <c r="Q38" s="53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thickBot="1" x14ac:dyDescent="0.3">
      <c r="A39" s="6"/>
      <c r="B39" s="52"/>
      <c r="C39" s="18">
        <v>4</v>
      </c>
      <c r="D39" s="22">
        <v>1</v>
      </c>
      <c r="E39" s="22" t="s">
        <v>4</v>
      </c>
      <c r="F39" s="22">
        <v>30</v>
      </c>
      <c r="G39" s="22">
        <f t="shared" si="9"/>
        <v>14.5</v>
      </c>
      <c r="H39" s="22">
        <v>21</v>
      </c>
      <c r="I39" s="23">
        <f t="shared" si="8"/>
        <v>8.2352941176470587E-2</v>
      </c>
      <c r="J39" s="22">
        <f t="shared" si="10"/>
        <v>83</v>
      </c>
      <c r="K39" s="24">
        <f t="shared" si="12"/>
        <v>0.32549019607843138</v>
      </c>
      <c r="L39" s="83">
        <f t="shared" si="13"/>
        <v>11786983.660800001</v>
      </c>
      <c r="M39" s="110">
        <v>7.3800000000000004E-2</v>
      </c>
      <c r="N39" s="95">
        <f t="shared" si="11"/>
        <v>869879.39416704013</v>
      </c>
      <c r="O39" s="62"/>
      <c r="P39" s="60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thickBot="1" x14ac:dyDescent="0.3">
      <c r="A40" s="6"/>
      <c r="B40" s="52"/>
      <c r="C40" s="18">
        <v>5</v>
      </c>
      <c r="D40" s="22">
        <v>1</v>
      </c>
      <c r="E40" s="22" t="s">
        <v>4</v>
      </c>
      <c r="F40" s="22">
        <v>31</v>
      </c>
      <c r="G40" s="22">
        <f t="shared" si="9"/>
        <v>15</v>
      </c>
      <c r="H40" s="22">
        <v>22</v>
      </c>
      <c r="I40" s="23">
        <f t="shared" si="8"/>
        <v>8.6274509803921567E-2</v>
      </c>
      <c r="J40" s="22">
        <f t="shared" si="10"/>
        <v>105</v>
      </c>
      <c r="K40" s="24">
        <f t="shared" si="12"/>
        <v>0.41176470588235292</v>
      </c>
      <c r="L40" s="83">
        <f t="shared" si="13"/>
        <v>10917104.266632961</v>
      </c>
      <c r="M40" s="110">
        <v>7.3800000000000004E-2</v>
      </c>
      <c r="N40" s="95">
        <f t="shared" si="11"/>
        <v>805682.29487751261</v>
      </c>
      <c r="O40" s="77"/>
      <c r="P40" s="78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thickBot="1" x14ac:dyDescent="0.3">
      <c r="A41" s="6"/>
      <c r="B41" s="52"/>
      <c r="C41" s="18">
        <v>6</v>
      </c>
      <c r="D41" s="22">
        <v>1</v>
      </c>
      <c r="E41" s="22" t="s">
        <v>4</v>
      </c>
      <c r="F41" s="22">
        <v>30</v>
      </c>
      <c r="G41" s="22">
        <f t="shared" si="9"/>
        <v>14.5</v>
      </c>
      <c r="H41" s="22">
        <v>20</v>
      </c>
      <c r="I41" s="23">
        <f t="shared" si="8"/>
        <v>7.8431372549019607E-2</v>
      </c>
      <c r="J41" s="22">
        <f t="shared" si="10"/>
        <v>125</v>
      </c>
      <c r="K41" s="24">
        <f t="shared" si="12"/>
        <v>0.49019607843137253</v>
      </c>
      <c r="L41" s="83">
        <f t="shared" si="13"/>
        <v>10111421.971755449</v>
      </c>
      <c r="M41" s="110">
        <v>0.06</v>
      </c>
      <c r="N41" s="89">
        <f t="shared" si="11"/>
        <v>606685.31830532686</v>
      </c>
      <c r="O41" s="93">
        <f t="shared" ref="O41" si="14">AVERAGE(L39:L41)</f>
        <v>10938503.29972947</v>
      </c>
      <c r="P41" s="93">
        <f>AVERAGE(N39:N41)</f>
        <v>760749.00244995987</v>
      </c>
      <c r="Q41" s="53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thickBot="1" x14ac:dyDescent="0.3">
      <c r="A42" s="6"/>
      <c r="B42" s="52"/>
      <c r="C42" s="18">
        <v>7</v>
      </c>
      <c r="D42" s="22">
        <v>1</v>
      </c>
      <c r="E42" s="22" t="s">
        <v>4</v>
      </c>
      <c r="F42" s="22">
        <v>31</v>
      </c>
      <c r="G42" s="22">
        <f t="shared" si="9"/>
        <v>15</v>
      </c>
      <c r="H42" s="22">
        <v>23</v>
      </c>
      <c r="I42" s="23">
        <f t="shared" si="8"/>
        <v>9.0196078431372548E-2</v>
      </c>
      <c r="J42" s="22">
        <f t="shared" si="10"/>
        <v>148</v>
      </c>
      <c r="K42" s="24">
        <f t="shared" si="12"/>
        <v>0.58039215686274503</v>
      </c>
      <c r="L42" s="83">
        <f t="shared" si="13"/>
        <v>9504736.6534501221</v>
      </c>
      <c r="M42" s="110">
        <v>0.06</v>
      </c>
      <c r="N42" s="95">
        <f t="shared" si="11"/>
        <v>570284.1992070073</v>
      </c>
      <c r="O42" s="55"/>
      <c r="P42" s="17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thickBot="1" x14ac:dyDescent="0.3">
      <c r="A43" s="6"/>
      <c r="B43" s="52"/>
      <c r="C43" s="18">
        <v>8</v>
      </c>
      <c r="D43" s="22">
        <v>1</v>
      </c>
      <c r="E43" s="22" t="s">
        <v>4</v>
      </c>
      <c r="F43" s="22">
        <v>31</v>
      </c>
      <c r="G43" s="22">
        <f t="shared" si="9"/>
        <v>15</v>
      </c>
      <c r="H43" s="22">
        <v>22</v>
      </c>
      <c r="I43" s="23">
        <f t="shared" si="8"/>
        <v>8.6274509803921567E-2</v>
      </c>
      <c r="J43" s="22">
        <f t="shared" si="10"/>
        <v>170</v>
      </c>
      <c r="K43" s="24">
        <f t="shared" si="12"/>
        <v>0.66666666666666663</v>
      </c>
      <c r="L43" s="83">
        <f t="shared" si="13"/>
        <v>8934452.4542431142</v>
      </c>
      <c r="M43" s="110">
        <v>0.06</v>
      </c>
      <c r="N43" s="95">
        <f t="shared" si="11"/>
        <v>536067.1472545868</v>
      </c>
      <c r="O43" s="76"/>
      <c r="P43" s="27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thickBot="1" x14ac:dyDescent="0.3">
      <c r="A44" s="6"/>
      <c r="B44" s="52"/>
      <c r="C44" s="18">
        <v>9</v>
      </c>
      <c r="D44" s="22">
        <v>1</v>
      </c>
      <c r="E44" s="22" t="s">
        <v>4</v>
      </c>
      <c r="F44" s="22">
        <v>30</v>
      </c>
      <c r="G44" s="22">
        <f t="shared" si="9"/>
        <v>14.5</v>
      </c>
      <c r="H44" s="22">
        <v>21</v>
      </c>
      <c r="I44" s="23">
        <f t="shared" si="8"/>
        <v>8.2352941176470587E-2</v>
      </c>
      <c r="J44" s="22">
        <f t="shared" si="10"/>
        <v>191</v>
      </c>
      <c r="K44" s="24">
        <f t="shared" si="12"/>
        <v>0.74901960784313726</v>
      </c>
      <c r="L44" s="83">
        <f t="shared" si="13"/>
        <v>8398385.306988528</v>
      </c>
      <c r="M44" s="110">
        <v>0.06</v>
      </c>
      <c r="N44" s="89">
        <f t="shared" si="11"/>
        <v>503903.11841931165</v>
      </c>
      <c r="O44" s="93">
        <f t="shared" ref="O44" si="15">AVERAGE(L42:L44)</f>
        <v>8945858.1382272542</v>
      </c>
      <c r="P44" s="93">
        <f>AVERAGE(N42:N44)</f>
        <v>536751.48829363531</v>
      </c>
      <c r="Q44" s="53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thickBot="1" x14ac:dyDescent="0.3">
      <c r="A45" s="6"/>
      <c r="B45" s="52"/>
      <c r="C45" s="18">
        <v>10</v>
      </c>
      <c r="D45" s="22">
        <v>1</v>
      </c>
      <c r="E45" s="22" t="s">
        <v>4</v>
      </c>
      <c r="F45" s="22">
        <v>31</v>
      </c>
      <c r="G45" s="22">
        <f t="shared" si="9"/>
        <v>15</v>
      </c>
      <c r="H45" s="22">
        <v>23</v>
      </c>
      <c r="I45" s="23">
        <f t="shared" si="8"/>
        <v>9.0196078431372548E-2</v>
      </c>
      <c r="J45" s="22">
        <f t="shared" si="10"/>
        <v>214</v>
      </c>
      <c r="K45" s="24">
        <f t="shared" si="12"/>
        <v>0.83921568627450982</v>
      </c>
      <c r="L45" s="83">
        <f t="shared" si="13"/>
        <v>7894482.1885692161</v>
      </c>
      <c r="M45" s="110">
        <v>0.06</v>
      </c>
      <c r="N45" s="95">
        <f t="shared" si="11"/>
        <v>473668.93131415296</v>
      </c>
      <c r="O45" s="55"/>
      <c r="P45" s="17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thickBot="1" x14ac:dyDescent="0.3">
      <c r="A46" s="6"/>
      <c r="B46" s="52"/>
      <c r="C46" s="18">
        <v>11</v>
      </c>
      <c r="D46" s="22">
        <v>1</v>
      </c>
      <c r="E46" s="22" t="s">
        <v>4</v>
      </c>
      <c r="F46" s="22">
        <v>30</v>
      </c>
      <c r="G46" s="22">
        <f t="shared" si="9"/>
        <v>14.5</v>
      </c>
      <c r="H46" s="22">
        <v>20</v>
      </c>
      <c r="I46" s="23">
        <f t="shared" si="8"/>
        <v>7.8431372549019607E-2</v>
      </c>
      <c r="J46" s="22">
        <f t="shared" si="10"/>
        <v>234</v>
      </c>
      <c r="K46" s="24">
        <f t="shared" si="12"/>
        <v>0.91764705882352948</v>
      </c>
      <c r="L46" s="83">
        <f t="shared" si="13"/>
        <v>7420813.2572550634</v>
      </c>
      <c r="M46" s="110">
        <v>0.06</v>
      </c>
      <c r="N46" s="95">
        <f t="shared" si="11"/>
        <v>445248.79543530376</v>
      </c>
      <c r="O46" s="76"/>
      <c r="P46" s="27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thickBot="1" x14ac:dyDescent="0.3">
      <c r="A47" s="6"/>
      <c r="B47" s="52"/>
      <c r="C47" s="25">
        <v>12</v>
      </c>
      <c r="D47" s="1">
        <v>1</v>
      </c>
      <c r="E47" s="1" t="s">
        <v>4</v>
      </c>
      <c r="F47" s="1">
        <v>31</v>
      </c>
      <c r="G47" s="16">
        <f t="shared" si="9"/>
        <v>15</v>
      </c>
      <c r="H47" s="16">
        <v>21</v>
      </c>
      <c r="I47" s="26">
        <f t="shared" si="8"/>
        <v>8.2352941176470587E-2</v>
      </c>
      <c r="J47" s="1">
        <f t="shared" si="10"/>
        <v>255</v>
      </c>
      <c r="K47" s="67">
        <f t="shared" si="12"/>
        <v>1</v>
      </c>
      <c r="L47" s="84">
        <f t="shared" si="13"/>
        <v>6975564.4618197596</v>
      </c>
      <c r="M47" s="67">
        <v>7.3800000000000004E-2</v>
      </c>
      <c r="N47" s="90">
        <f t="shared" si="11"/>
        <v>514796.65728229831</v>
      </c>
      <c r="O47" s="93">
        <f t="shared" ref="O47" si="16">AVERAGE(L45:L47)</f>
        <v>7430286.6358813467</v>
      </c>
      <c r="P47" s="93">
        <f>AVERAGE(N45:N47)</f>
        <v>477904.79467725166</v>
      </c>
      <c r="Q47" s="53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thickBot="1" x14ac:dyDescent="0.3">
      <c r="A48" s="6"/>
      <c r="B48" s="52"/>
      <c r="C48" s="72" t="s">
        <v>12</v>
      </c>
      <c r="D48" s="69"/>
      <c r="E48" s="58"/>
      <c r="F48" s="68"/>
      <c r="G48" s="73">
        <f>SUBTOTAL(9,G36:G47)</f>
        <v>176.5</v>
      </c>
      <c r="H48" s="74">
        <f>SUBTOTAL(9,H36:H47)</f>
        <v>255</v>
      </c>
      <c r="I48" s="75">
        <f>SUBTOTAL(9,I36:I47)</f>
        <v>1</v>
      </c>
      <c r="J48" s="69"/>
      <c r="K48" s="68"/>
      <c r="L48" s="93">
        <f>SUBTOTAL(9,L36:L47)</f>
        <v>122014216.54151419</v>
      </c>
      <c r="M48" s="70"/>
      <c r="N48" s="93">
        <f>SUBTOTAL(9,N36:N47)</f>
        <v>7730432.1954625398</v>
      </c>
      <c r="O48" s="62"/>
      <c r="P48" s="60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thickBot="1" x14ac:dyDescent="0.3">
      <c r="A49" s="6"/>
      <c r="B49" s="6"/>
      <c r="C49" s="58"/>
      <c r="D49" s="6"/>
      <c r="E49" s="6"/>
      <c r="F49" s="6"/>
      <c r="G49" s="58"/>
      <c r="H49" s="58"/>
      <c r="I49" s="58"/>
      <c r="J49" s="6"/>
      <c r="K49" s="6"/>
      <c r="L49" s="58"/>
      <c r="M49" s="6"/>
      <c r="N49" s="58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thickBo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thickBo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1.75" thickBot="1" x14ac:dyDescent="0.4">
      <c r="A52" s="6"/>
      <c r="B52" s="6"/>
      <c r="C52" s="117" t="s">
        <v>24</v>
      </c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1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thickBot="1" x14ac:dyDescent="0.4">
      <c r="A53" s="6"/>
      <c r="B53" s="52"/>
      <c r="C53" s="124" t="s">
        <v>10</v>
      </c>
      <c r="D53" s="122" t="s">
        <v>11</v>
      </c>
      <c r="E53" s="122"/>
      <c r="F53" s="122"/>
      <c r="G53" s="124" t="s">
        <v>9</v>
      </c>
      <c r="H53" s="122" t="s">
        <v>5</v>
      </c>
      <c r="I53" s="122" t="s">
        <v>7</v>
      </c>
      <c r="J53" s="122" t="s">
        <v>6</v>
      </c>
      <c r="K53" s="122" t="s">
        <v>8</v>
      </c>
      <c r="L53" s="122" t="s">
        <v>15</v>
      </c>
      <c r="M53" s="122" t="s">
        <v>18</v>
      </c>
      <c r="N53" s="122" t="s">
        <v>1</v>
      </c>
      <c r="O53" s="126" t="s">
        <v>14</v>
      </c>
      <c r="P53" s="126"/>
      <c r="Q53" s="53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thickBot="1" x14ac:dyDescent="0.3">
      <c r="A54" s="6"/>
      <c r="B54" s="52"/>
      <c r="C54" s="125"/>
      <c r="D54" s="54" t="s">
        <v>2</v>
      </c>
      <c r="E54" s="28"/>
      <c r="F54" s="54" t="s">
        <v>3</v>
      </c>
      <c r="G54" s="125"/>
      <c r="H54" s="123"/>
      <c r="I54" s="123"/>
      <c r="J54" s="123"/>
      <c r="K54" s="123"/>
      <c r="L54" s="123"/>
      <c r="M54" s="123"/>
      <c r="N54" s="123"/>
      <c r="O54" s="54" t="s">
        <v>15</v>
      </c>
      <c r="P54" s="54" t="s">
        <v>1</v>
      </c>
      <c r="Q54" s="53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thickBot="1" x14ac:dyDescent="0.3">
      <c r="A55" s="6"/>
      <c r="B55" s="52"/>
      <c r="C55" s="63">
        <v>1</v>
      </c>
      <c r="D55" s="64">
        <v>1</v>
      </c>
      <c r="E55" s="64" t="s">
        <v>4</v>
      </c>
      <c r="F55" s="64">
        <v>31</v>
      </c>
      <c r="G55" s="64">
        <f>(F55-D55)/2</f>
        <v>15</v>
      </c>
      <c r="H55" s="64">
        <v>22</v>
      </c>
      <c r="I55" s="65">
        <f t="shared" ref="I55:I66" si="17">H55/$H$30</f>
        <v>8.6274509803921567E-2</v>
      </c>
      <c r="J55" s="64">
        <v>22</v>
      </c>
      <c r="K55" s="66">
        <f>I55</f>
        <v>8.6274509803921567E-2</v>
      </c>
      <c r="L55" s="92">
        <f>S2* 4.38</f>
        <v>39420000</v>
      </c>
      <c r="M55" s="112">
        <f>(M18+M36)</f>
        <v>0.12</v>
      </c>
      <c r="N55" s="94">
        <f>L55*M55</f>
        <v>4730400</v>
      </c>
      <c r="O55" s="55"/>
      <c r="P55" s="17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thickBot="1" x14ac:dyDescent="0.3">
      <c r="A56" s="6"/>
      <c r="B56" s="52"/>
      <c r="C56" s="18">
        <v>2</v>
      </c>
      <c r="D56" s="22">
        <v>1</v>
      </c>
      <c r="E56" s="22" t="s">
        <v>4</v>
      </c>
      <c r="F56" s="22">
        <v>28</v>
      </c>
      <c r="G56" s="22">
        <f t="shared" ref="G56:G66" si="18">(F56-D56)/2</f>
        <v>13.5</v>
      </c>
      <c r="H56" s="22">
        <v>20</v>
      </c>
      <c r="I56" s="23">
        <f t="shared" si="17"/>
        <v>7.8431372549019607E-2</v>
      </c>
      <c r="J56" s="22">
        <f t="shared" ref="J56:J66" si="19">(H56+J55)</f>
        <v>42</v>
      </c>
      <c r="K56" s="24">
        <f>I56+K55</f>
        <v>0.16470588235294117</v>
      </c>
      <c r="L56" s="113">
        <f>L55-N55</f>
        <v>34689600</v>
      </c>
      <c r="M56" s="110">
        <f t="shared" ref="M56:M66" si="20">(M19+M37)</f>
        <v>0.12</v>
      </c>
      <c r="N56" s="95">
        <f t="shared" ref="N56:N66" si="21">L56*M56</f>
        <v>4162752</v>
      </c>
      <c r="O56" s="76"/>
      <c r="P56" s="27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thickBot="1" x14ac:dyDescent="0.3">
      <c r="A57" s="6"/>
      <c r="B57" s="52"/>
      <c r="C57" s="18">
        <v>3</v>
      </c>
      <c r="D57" s="22">
        <v>1</v>
      </c>
      <c r="E57" s="22" t="s">
        <v>4</v>
      </c>
      <c r="F57" s="22">
        <v>31</v>
      </c>
      <c r="G57" s="22">
        <f t="shared" si="18"/>
        <v>15</v>
      </c>
      <c r="H57" s="22">
        <v>20</v>
      </c>
      <c r="I57" s="23">
        <f t="shared" si="17"/>
        <v>7.8431372549019607E-2</v>
      </c>
      <c r="J57" s="22">
        <f t="shared" si="19"/>
        <v>62</v>
      </c>
      <c r="K57" s="24">
        <f t="shared" ref="K57:K66" si="22">I57+K56</f>
        <v>0.24313725490196078</v>
      </c>
      <c r="L57" s="83">
        <f t="shared" ref="L57:L66" si="23">L56-N56</f>
        <v>30526848</v>
      </c>
      <c r="M57" s="110">
        <f t="shared" si="20"/>
        <v>0.12</v>
      </c>
      <c r="N57" s="89">
        <f t="shared" si="21"/>
        <v>3663221.76</v>
      </c>
      <c r="O57" s="93">
        <f>AVERAGE(L55:L57)</f>
        <v>34878816</v>
      </c>
      <c r="P57" s="93">
        <f>AVERAGE(N55:N57)</f>
        <v>4185457.92</v>
      </c>
      <c r="Q57" s="53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thickBot="1" x14ac:dyDescent="0.3">
      <c r="A58" s="6"/>
      <c r="B58" s="52"/>
      <c r="C58" s="18">
        <v>4</v>
      </c>
      <c r="D58" s="22">
        <v>1</v>
      </c>
      <c r="E58" s="22" t="s">
        <v>4</v>
      </c>
      <c r="F58" s="22">
        <v>30</v>
      </c>
      <c r="G58" s="22">
        <f t="shared" si="18"/>
        <v>14.5</v>
      </c>
      <c r="H58" s="22">
        <v>21</v>
      </c>
      <c r="I58" s="23">
        <f t="shared" si="17"/>
        <v>8.2352941176470587E-2</v>
      </c>
      <c r="J58" s="22">
        <f t="shared" si="19"/>
        <v>83</v>
      </c>
      <c r="K58" s="24">
        <f t="shared" si="22"/>
        <v>0.32549019607843138</v>
      </c>
      <c r="L58" s="83">
        <f t="shared" si="23"/>
        <v>26863626.240000002</v>
      </c>
      <c r="M58" s="110">
        <f t="shared" si="20"/>
        <v>0.14760000000000001</v>
      </c>
      <c r="N58" s="95">
        <f t="shared" si="21"/>
        <v>3965071.2330240007</v>
      </c>
      <c r="O58" s="55"/>
      <c r="P58" s="17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thickBot="1" x14ac:dyDescent="0.3">
      <c r="A59" s="6"/>
      <c r="B59" s="52"/>
      <c r="C59" s="18">
        <v>5</v>
      </c>
      <c r="D59" s="22">
        <v>1</v>
      </c>
      <c r="E59" s="22" t="s">
        <v>4</v>
      </c>
      <c r="F59" s="22">
        <v>31</v>
      </c>
      <c r="G59" s="22">
        <f t="shared" si="18"/>
        <v>15</v>
      </c>
      <c r="H59" s="22">
        <v>22</v>
      </c>
      <c r="I59" s="23">
        <f t="shared" si="17"/>
        <v>8.6274509803921567E-2</v>
      </c>
      <c r="J59" s="22">
        <f t="shared" si="19"/>
        <v>105</v>
      </c>
      <c r="K59" s="24">
        <f t="shared" si="22"/>
        <v>0.41176470588235292</v>
      </c>
      <c r="L59" s="83">
        <f t="shared" si="23"/>
        <v>22898555.006976001</v>
      </c>
      <c r="M59" s="110">
        <f t="shared" si="20"/>
        <v>0.14760000000000001</v>
      </c>
      <c r="N59" s="95">
        <f t="shared" si="21"/>
        <v>3379826.719029658</v>
      </c>
      <c r="O59" s="76"/>
      <c r="P59" s="27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thickBot="1" x14ac:dyDescent="0.3">
      <c r="A60" s="6"/>
      <c r="B60" s="52"/>
      <c r="C60" s="18">
        <v>6</v>
      </c>
      <c r="D60" s="22">
        <v>1</v>
      </c>
      <c r="E60" s="22" t="s">
        <v>4</v>
      </c>
      <c r="F60" s="22">
        <v>30</v>
      </c>
      <c r="G60" s="22">
        <f t="shared" si="18"/>
        <v>14.5</v>
      </c>
      <c r="H60" s="22">
        <v>20</v>
      </c>
      <c r="I60" s="23">
        <f t="shared" si="17"/>
        <v>7.8431372549019607E-2</v>
      </c>
      <c r="J60" s="22">
        <f t="shared" si="19"/>
        <v>125</v>
      </c>
      <c r="K60" s="24">
        <f t="shared" si="22"/>
        <v>0.49019607843137253</v>
      </c>
      <c r="L60" s="83">
        <f t="shared" si="23"/>
        <v>19518728.287946343</v>
      </c>
      <c r="M60" s="110">
        <f t="shared" si="20"/>
        <v>0.12</v>
      </c>
      <c r="N60" s="89">
        <f t="shared" si="21"/>
        <v>2342247.3945535612</v>
      </c>
      <c r="O60" s="93">
        <f t="shared" ref="O60" si="24">AVERAGE(L58:L60)</f>
        <v>23093636.511640783</v>
      </c>
      <c r="P60" s="93">
        <f>AVERAGE(N58:N60)</f>
        <v>3229048.4488690733</v>
      </c>
      <c r="Q60" s="53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thickBot="1" x14ac:dyDescent="0.3">
      <c r="A61" s="6"/>
      <c r="B61" s="52"/>
      <c r="C61" s="18">
        <v>7</v>
      </c>
      <c r="D61" s="22">
        <v>1</v>
      </c>
      <c r="E61" s="22" t="s">
        <v>4</v>
      </c>
      <c r="F61" s="22">
        <v>31</v>
      </c>
      <c r="G61" s="22">
        <f t="shared" si="18"/>
        <v>15</v>
      </c>
      <c r="H61" s="22">
        <v>23</v>
      </c>
      <c r="I61" s="23">
        <f t="shared" si="17"/>
        <v>9.0196078431372548E-2</v>
      </c>
      <c r="J61" s="22">
        <f t="shared" si="19"/>
        <v>148</v>
      </c>
      <c r="K61" s="24">
        <f t="shared" si="22"/>
        <v>0.58039215686274503</v>
      </c>
      <c r="L61" s="83">
        <f t="shared" si="23"/>
        <v>17176480.893392783</v>
      </c>
      <c r="M61" s="110">
        <f t="shared" si="20"/>
        <v>0.12</v>
      </c>
      <c r="N61" s="95">
        <f t="shared" si="21"/>
        <v>2061177.7072071338</v>
      </c>
      <c r="O61" s="55"/>
      <c r="P61" s="17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thickBot="1" x14ac:dyDescent="0.3">
      <c r="A62" s="6"/>
      <c r="B62" s="52"/>
      <c r="C62" s="18">
        <v>8</v>
      </c>
      <c r="D62" s="22">
        <v>1</v>
      </c>
      <c r="E62" s="22" t="s">
        <v>4</v>
      </c>
      <c r="F62" s="22">
        <v>31</v>
      </c>
      <c r="G62" s="22">
        <f t="shared" si="18"/>
        <v>15</v>
      </c>
      <c r="H62" s="22">
        <v>22</v>
      </c>
      <c r="I62" s="23">
        <f t="shared" si="17"/>
        <v>8.6274509803921567E-2</v>
      </c>
      <c r="J62" s="22">
        <f t="shared" si="19"/>
        <v>170</v>
      </c>
      <c r="K62" s="24">
        <f t="shared" si="22"/>
        <v>0.66666666666666663</v>
      </c>
      <c r="L62" s="83">
        <f t="shared" si="23"/>
        <v>15115303.186185649</v>
      </c>
      <c r="M62" s="110">
        <f t="shared" si="20"/>
        <v>0.12</v>
      </c>
      <c r="N62" s="95">
        <f t="shared" si="21"/>
        <v>1813836.3823422778</v>
      </c>
      <c r="O62" s="76"/>
      <c r="P62" s="27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thickBot="1" x14ac:dyDescent="0.3">
      <c r="A63" s="6"/>
      <c r="B63" s="52"/>
      <c r="C63" s="18">
        <v>9</v>
      </c>
      <c r="D63" s="22">
        <v>1</v>
      </c>
      <c r="E63" s="22" t="s">
        <v>4</v>
      </c>
      <c r="F63" s="22">
        <v>30</v>
      </c>
      <c r="G63" s="22">
        <f t="shared" si="18"/>
        <v>14.5</v>
      </c>
      <c r="H63" s="22">
        <v>21</v>
      </c>
      <c r="I63" s="23">
        <f t="shared" si="17"/>
        <v>8.2352941176470587E-2</v>
      </c>
      <c r="J63" s="22">
        <f t="shared" si="19"/>
        <v>191</v>
      </c>
      <c r="K63" s="24">
        <f t="shared" si="22"/>
        <v>0.74901960784313726</v>
      </c>
      <c r="L63" s="83">
        <f t="shared" si="23"/>
        <v>13301466.803843372</v>
      </c>
      <c r="M63" s="110">
        <f t="shared" si="20"/>
        <v>0.12</v>
      </c>
      <c r="N63" s="89">
        <f t="shared" si="21"/>
        <v>1596176.0164612045</v>
      </c>
      <c r="O63" s="93">
        <f t="shared" ref="O63" si="25">AVERAGE(L61:L63)</f>
        <v>15197750.294473933</v>
      </c>
      <c r="P63" s="93">
        <f>AVERAGE(N61:N63)</f>
        <v>1823730.0353368719</v>
      </c>
      <c r="Q63" s="53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thickBot="1" x14ac:dyDescent="0.3">
      <c r="A64" s="6"/>
      <c r="B64" s="52"/>
      <c r="C64" s="18">
        <v>10</v>
      </c>
      <c r="D64" s="22">
        <v>1</v>
      </c>
      <c r="E64" s="22" t="s">
        <v>4</v>
      </c>
      <c r="F64" s="22">
        <v>31</v>
      </c>
      <c r="G64" s="22">
        <f t="shared" si="18"/>
        <v>15</v>
      </c>
      <c r="H64" s="22">
        <v>23</v>
      </c>
      <c r="I64" s="23">
        <f t="shared" si="17"/>
        <v>9.0196078431372548E-2</v>
      </c>
      <c r="J64" s="22">
        <f t="shared" si="19"/>
        <v>214</v>
      </c>
      <c r="K64" s="24">
        <f t="shared" si="22"/>
        <v>0.83921568627450982</v>
      </c>
      <c r="L64" s="83">
        <f t="shared" si="23"/>
        <v>11705290.787382167</v>
      </c>
      <c r="M64" s="110">
        <f t="shared" si="20"/>
        <v>0.12</v>
      </c>
      <c r="N64" s="95">
        <f t="shared" si="21"/>
        <v>1404634.8944858599</v>
      </c>
      <c r="O64" s="55"/>
      <c r="P64" s="17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thickBot="1" x14ac:dyDescent="0.3">
      <c r="A65" s="6"/>
      <c r="B65" s="52"/>
      <c r="C65" s="18">
        <v>11</v>
      </c>
      <c r="D65" s="22">
        <v>1</v>
      </c>
      <c r="E65" s="22" t="s">
        <v>4</v>
      </c>
      <c r="F65" s="22">
        <v>30</v>
      </c>
      <c r="G65" s="22">
        <f t="shared" si="18"/>
        <v>14.5</v>
      </c>
      <c r="H65" s="22">
        <v>20</v>
      </c>
      <c r="I65" s="23">
        <f t="shared" si="17"/>
        <v>7.8431372549019607E-2</v>
      </c>
      <c r="J65" s="22">
        <f t="shared" si="19"/>
        <v>234</v>
      </c>
      <c r="K65" s="24">
        <f t="shared" si="22"/>
        <v>0.91764705882352948</v>
      </c>
      <c r="L65" s="83">
        <f t="shared" si="23"/>
        <v>10300655.892896308</v>
      </c>
      <c r="M65" s="110">
        <f t="shared" si="20"/>
        <v>0.12</v>
      </c>
      <c r="N65" s="95">
        <f t="shared" si="21"/>
        <v>1236078.7071475568</v>
      </c>
      <c r="O65" s="76"/>
      <c r="P65" s="27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thickBot="1" x14ac:dyDescent="0.3">
      <c r="A66" s="6"/>
      <c r="B66" s="52"/>
      <c r="C66" s="25">
        <v>12</v>
      </c>
      <c r="D66" s="1">
        <v>1</v>
      </c>
      <c r="E66" s="1" t="s">
        <v>4</v>
      </c>
      <c r="F66" s="1">
        <v>31</v>
      </c>
      <c r="G66" s="16">
        <f t="shared" si="18"/>
        <v>15</v>
      </c>
      <c r="H66" s="16">
        <v>21</v>
      </c>
      <c r="I66" s="26">
        <f t="shared" si="17"/>
        <v>8.2352941176470587E-2</v>
      </c>
      <c r="J66" s="1">
        <f t="shared" si="19"/>
        <v>255</v>
      </c>
      <c r="K66" s="67">
        <f t="shared" si="22"/>
        <v>1</v>
      </c>
      <c r="L66" s="84">
        <f t="shared" si="23"/>
        <v>9064577.1857487503</v>
      </c>
      <c r="M66" s="111">
        <f t="shared" si="20"/>
        <v>0.14760000000000001</v>
      </c>
      <c r="N66" s="90">
        <f t="shared" si="21"/>
        <v>1337931.5926165157</v>
      </c>
      <c r="O66" s="93">
        <f t="shared" ref="O66" si="26">AVERAGE(L64:L66)</f>
        <v>10356841.28867574</v>
      </c>
      <c r="P66" s="93">
        <f>AVERAGE(N64:N66)</f>
        <v>1326215.0647499773</v>
      </c>
      <c r="Q66" s="53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thickBot="1" x14ac:dyDescent="0.3">
      <c r="A67" s="6"/>
      <c r="B67" s="52"/>
      <c r="C67" s="72" t="s">
        <v>12</v>
      </c>
      <c r="D67" s="69"/>
      <c r="E67" s="58"/>
      <c r="F67" s="68"/>
      <c r="G67" s="73">
        <f>SUBTOTAL(9,G55:G66)</f>
        <v>176.5</v>
      </c>
      <c r="H67" s="74">
        <f>SUBTOTAL(9,H55:H66)</f>
        <v>255</v>
      </c>
      <c r="I67" s="75">
        <f>SUBTOTAL(9,I55:I66)</f>
        <v>1</v>
      </c>
      <c r="J67" s="69"/>
      <c r="K67" s="68"/>
      <c r="L67" s="93">
        <f>SUBTOTAL(9,L55:L66)</f>
        <v>250581132.28437138</v>
      </c>
      <c r="M67" s="70"/>
      <c r="N67" s="93">
        <f>SUBTOTAL(9,N55:N66)</f>
        <v>31693354.406867772</v>
      </c>
      <c r="O67" s="55"/>
      <c r="P67" s="17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thickBot="1" x14ac:dyDescent="0.3">
      <c r="A68" s="6"/>
      <c r="B68" s="6"/>
      <c r="C68" s="58"/>
      <c r="D68" s="6"/>
      <c r="E68" s="6"/>
      <c r="F68" s="6"/>
      <c r="G68" s="58"/>
      <c r="H68" s="58"/>
      <c r="I68" s="58"/>
      <c r="J68" s="6"/>
      <c r="K68" s="6"/>
      <c r="L68" s="58"/>
      <c r="M68" s="6"/>
      <c r="N68" s="58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thickBo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thickBo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thickBo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thickBo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thickBo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thickBo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thickBo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thickBo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thickBo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thickBo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thickBo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thickBo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thickBo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thickBo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thickBo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thickBo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thickBo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thickBo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thickBo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thickBo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thickBo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thickBo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thickBo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thickBo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thickBo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thickBo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thickBo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thickBo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thickBo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thickBo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thickBo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thickBo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thickBo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thickBo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thickBo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thickBo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thickBo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thickBo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thickBo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thickBo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thickBo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thickBo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thickBo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thickBo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thickBo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thickBo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thickBo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thickBo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thickBo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thickBo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thickBo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thickBo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thickBo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thickBo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thickBo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thickBo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thickBo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thickBo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thickBo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thickBo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thickBo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thickBo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thickBo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thickBo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thickBo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thickBo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thickBo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thickBo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thickBo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thickBo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thickBo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thickBo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thickBo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thickBo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thickBo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thickBo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thickBo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thickBo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thickBo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thickBo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thickBo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thickBo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thickBo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thickBo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thickBo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thickBo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thickBo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thickBo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thickBo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thickBo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thickBo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thickBo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thickBo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thickBo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thickBo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thickBo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thickBo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thickBo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thickBo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thickBo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thickBo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thickBo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thickBo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thickBo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thickBo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thickBo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thickBo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thickBo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thickBo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thickBo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thickBo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thickBo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thickBo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thickBo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thickBo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thickBo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thickBo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thickBo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thickBo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thickBo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thickBo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thickBo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thickBo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thickBo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thickBo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thickBo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thickBo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thickBo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thickBo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thickBo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thickBo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thickBo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thickBo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thickBo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thickBo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thickBo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thickBo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thickBo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thickBo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thickBo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thickBo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thickBo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thickBo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thickBo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thickBo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thickBo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thickBo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thickBo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thickBo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thickBo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thickBo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thickBo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thickBo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thickBo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thickBo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thickBo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thickBo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thickBo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thickBo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thickBo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thickBo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thickBo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thickBo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thickBo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thickBo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thickBo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thickBo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thickBo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thickBo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thickBo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thickBo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thickBo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thickBo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thickBo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thickBo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thickBo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thickBo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thickBo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thickBo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thickBo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thickBo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thickBo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thickBo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thickBo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thickBo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thickBo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thickBo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thickBo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thickBo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thickBo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thickBo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thickBo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thickBo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thickBo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thickBo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thickBo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thickBo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thickBo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thickBo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thickBo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thickBo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thickBo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thickBo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thickBo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thickBo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thickBo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thickBo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thickBo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thickBo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thickBo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thickBo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thickBo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thickBo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thickBo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thickBo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thickBo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thickBo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thickBo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thickBo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thickBo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thickBo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thickBo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thickBo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thickBo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thickBo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thickBo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thickBo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thickBo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thickBo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thickBo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thickBo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</sheetData>
  <mergeCells count="36">
    <mergeCell ref="O16:P16"/>
    <mergeCell ref="N16:N17"/>
    <mergeCell ref="M16:M17"/>
    <mergeCell ref="L16:L17"/>
    <mergeCell ref="K16:K17"/>
    <mergeCell ref="H16:H17"/>
    <mergeCell ref="G16:G17"/>
    <mergeCell ref="C16:C17"/>
    <mergeCell ref="C34:C35"/>
    <mergeCell ref="G34:G35"/>
    <mergeCell ref="H34:H35"/>
    <mergeCell ref="D34:F34"/>
    <mergeCell ref="D16:F16"/>
    <mergeCell ref="K34:K35"/>
    <mergeCell ref="L34:L35"/>
    <mergeCell ref="M34:M35"/>
    <mergeCell ref="N34:N35"/>
    <mergeCell ref="I16:I17"/>
    <mergeCell ref="I34:I35"/>
    <mergeCell ref="J16:J17"/>
    <mergeCell ref="C15:P15"/>
    <mergeCell ref="C33:P33"/>
    <mergeCell ref="C52:P52"/>
    <mergeCell ref="J53:J54"/>
    <mergeCell ref="I53:I54"/>
    <mergeCell ref="H53:H54"/>
    <mergeCell ref="G53:G54"/>
    <mergeCell ref="C53:C54"/>
    <mergeCell ref="D53:F53"/>
    <mergeCell ref="O34:P34"/>
    <mergeCell ref="O53:P53"/>
    <mergeCell ref="N53:N54"/>
    <mergeCell ref="M53:M54"/>
    <mergeCell ref="L53:L54"/>
    <mergeCell ref="K53:K54"/>
    <mergeCell ref="J34:J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</dc:creator>
  <cp:lastModifiedBy>GuilhermeRed</cp:lastModifiedBy>
  <dcterms:created xsi:type="dcterms:W3CDTF">2019-06-01T15:17:39Z</dcterms:created>
  <dcterms:modified xsi:type="dcterms:W3CDTF">2019-06-03T23:31:39Z</dcterms:modified>
</cp:coreProperties>
</file>