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_c\OneDrive\Área de Trabalho\"/>
    </mc:Choice>
  </mc:AlternateContent>
  <xr:revisionPtr revIDLastSave="0" documentId="8_{63E5E928-62C7-45F2-B2EB-9D26E5E015FF}" xr6:coauthVersionLast="47" xr6:coauthVersionMax="47" xr10:uidLastSave="{00000000-0000-0000-0000-000000000000}"/>
  <bookViews>
    <workbookView xWindow="28680" yWindow="-120" windowWidth="29040" windowHeight="15720" activeTab="1" xr2:uid="{F5E363D7-8269-4BCA-AAA1-4962A29E35D7}"/>
  </bookViews>
  <sheets>
    <sheet name="Planilha1" sheetId="1" r:id="rId1"/>
    <sheet name="APP" sheetId="2" r:id="rId2"/>
    <sheet name="Tabela de Apoio" sheetId="3" r:id="rId3"/>
  </sheets>
  <definedNames>
    <definedName name="aporte">APP!$D$18</definedName>
    <definedName name="patrimonio">APP!$D$21</definedName>
    <definedName name="qtd_anos">APP!$D$19</definedName>
    <definedName name="rendimento_carteira">APP!$D$13</definedName>
    <definedName name="salario">APP!$D$12</definedName>
    <definedName name="sugestao_investimento">APP!$D$14</definedName>
    <definedName name="taxa_mensal">APP!$D$20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2" l="1"/>
  <c r="C40" i="2"/>
  <c r="C41" i="2"/>
  <c r="C42" i="2"/>
  <c r="C43" i="2"/>
  <c r="C44" i="2"/>
  <c r="C39" i="2"/>
  <c r="G2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3" i="3"/>
  <c r="D40" i="2" l="1"/>
  <c r="D39" i="2"/>
  <c r="D44" i="2"/>
  <c r="D43" i="2"/>
  <c r="D41" i="2"/>
  <c r="D42" i="2"/>
  <c r="D45" i="2" l="1"/>
  <c r="D21" i="2"/>
  <c r="D22" i="2" l="1"/>
  <c r="C27" i="2"/>
  <c r="D27" i="2" s="1"/>
  <c r="C28" i="2"/>
  <c r="D28" i="2" s="1"/>
  <c r="C29" i="2"/>
  <c r="D29" i="2" s="1"/>
  <c r="C30" i="2"/>
  <c r="D30" i="2" s="1"/>
  <c r="C26" i="2"/>
  <c r="D26" i="2" s="1"/>
  <c r="D14" i="2"/>
</calcChain>
</file>

<file path=xl/sharedStrings.xml><?xml version="1.0" encoding="utf-8"?>
<sst xmlns="http://schemas.openxmlformats.org/spreadsheetml/2006/main" count="77" uniqueCount="36">
  <si>
    <t>Criar um simiulador simples de investimento</t>
  </si>
  <si>
    <t>Por quantos anos?</t>
  </si>
  <si>
    <t>Qaunto investir por mês?</t>
  </si>
  <si>
    <t>Taxa de Rendimento Mensal?</t>
  </si>
  <si>
    <t>Dividendos Mensais?</t>
  </si>
  <si>
    <t>Patrimônio acumulado?</t>
  </si>
  <si>
    <t>INVEWSTIMENTO MENSAL</t>
  </si>
  <si>
    <t>CONFIGURAÇÕES</t>
  </si>
  <si>
    <t>Salário</t>
  </si>
  <si>
    <t>Rendimento Carteira</t>
  </si>
  <si>
    <t>Sugestão</t>
  </si>
  <si>
    <t>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</si>
  <si>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</si>
  <si>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</si>
  <si>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</si>
  <si>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</si>
  <si>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</si>
  <si>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</si>
  <si>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 xml:space="preserve">PERFIL </t>
  </si>
  <si>
    <t>TIPO DE FII</t>
  </si>
  <si>
    <t>%</t>
  </si>
  <si>
    <t>Conservador</t>
  </si>
  <si>
    <t>Moderado</t>
  </si>
  <si>
    <t>Agressivo</t>
  </si>
  <si>
    <t>PAPEL</t>
  </si>
  <si>
    <t>TIJOLO</t>
  </si>
  <si>
    <t>HÍBRIDOS</t>
  </si>
  <si>
    <t>FOFs</t>
  </si>
  <si>
    <t>DESENVOLVIMENTO</t>
  </si>
  <si>
    <t>HOTELARIAS</t>
  </si>
  <si>
    <t>CHAVE</t>
  </si>
  <si>
    <t>PERFIL</t>
  </si>
  <si>
    <t>VALOR A SER INVESTIDO POR MÊS</t>
  </si>
  <si>
    <t>Percentual Sugerido</t>
  </si>
  <si>
    <t>Valores</t>
  </si>
  <si>
    <t>Conservador-HÍBRIDOS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</si>
</sst>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24994659260841701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tted">
        <color theme="0" tint="-4.9989318521683403E-2"/>
      </left>
      <right style="dotted">
        <color theme="0" tint="-4.9989318521683403E-2"/>
      </right>
      <top/>
      <bottom style="dotted">
        <color theme="0" tint="-4.9989318521683403E-2"/>
      </bottom>
      <diagonal/>
    </border>
    <border>
      <left style="medium">
        <color indexed="64"/>
      </left>
      <right style="dotted">
        <color theme="0" tint="-4.9989318521683403E-2"/>
      </right>
      <top/>
      <bottom style="dotted">
        <color theme="0" tint="-4.9989318521683403E-2"/>
      </bottom>
      <diagonal/>
    </border>
    <border>
      <left style="dotted">
        <color theme="0" tint="-4.9989318521683403E-2"/>
      </left>
      <right style="medium">
        <color indexed="64"/>
      </right>
      <top/>
      <bottom style="dotted">
        <color theme="0" tint="-4.9989318521683403E-2"/>
      </bottom>
      <diagonal/>
    </border>
    <border>
      <left style="medium">
        <color indexed="64"/>
      </left>
      <right style="dotted">
        <color theme="0" tint="-4.9989318521683403E-2"/>
      </right>
      <top style="dotted">
        <color theme="0" tint="-4.9989318521683403E-2"/>
      </top>
      <bottom style="dotted">
        <color theme="0" tint="-4.9989318521683403E-2"/>
      </bottom>
      <diagonal/>
    </border>
    <border>
      <left style="medium">
        <color indexed="64"/>
      </left>
      <right style="dotted">
        <color theme="0" tint="-4.9989318521683403E-2"/>
      </right>
      <top style="dotted">
        <color theme="0" tint="-4.9989318521683403E-2"/>
      </top>
      <bottom style="medium">
        <color indexed="64"/>
      </bottom>
      <diagonal/>
    </border>
    <border>
      <left style="dotted">
        <color theme="0" tint="-4.9989318521683403E-2"/>
      </left>
      <right style="dotted">
        <color theme="0" tint="-4.9989318521683403E-2"/>
      </right>
      <top/>
      <bottom style="medium">
        <color indexed="64"/>
      </bottom>
      <diagonal/>
    </border>
    <border>
      <left style="dotted">
        <color theme="0" tint="-4.9989318521683403E-2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7" fillId="2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0" fontId="0" fillId="0" borderId="4" xfId="2" applyNumberFormat="1" applyFont="1" applyBorder="1" applyAlignment="1">
      <alignment horizontal="center"/>
    </xf>
    <xf numFmtId="8" fontId="0" fillId="3" borderId="4" xfId="0" applyNumberFormat="1" applyFill="1" applyBorder="1" applyAlignment="1">
      <alignment horizontal="center"/>
    </xf>
    <xf numFmtId="8" fontId="0" fillId="3" borderId="5" xfId="0" applyNumberFormat="1" applyFill="1" applyBorder="1" applyAlignment="1">
      <alignment horizontal="center"/>
    </xf>
    <xf numFmtId="0" fontId="4" fillId="3" borderId="14" xfId="0" applyFont="1" applyFill="1" applyBorder="1" applyAlignment="1">
      <alignment horizontal="left" indent="3"/>
    </xf>
    <xf numFmtId="0" fontId="4" fillId="3" borderId="16" xfId="0" applyFont="1" applyFill="1" applyBorder="1" applyAlignment="1">
      <alignment horizontal="left" indent="3"/>
    </xf>
    <xf numFmtId="0" fontId="8" fillId="3" borderId="16" xfId="0" applyFont="1" applyFill="1" applyBorder="1" applyAlignment="1">
      <alignment horizontal="left" indent="3"/>
    </xf>
    <xf numFmtId="0" fontId="8" fillId="3" borderId="17" xfId="0" applyFont="1" applyFill="1" applyBorder="1" applyAlignment="1">
      <alignment horizontal="left" indent="3"/>
    </xf>
    <xf numFmtId="0" fontId="2" fillId="0" borderId="0" xfId="0" applyFont="1"/>
    <xf numFmtId="8" fontId="4" fillId="3" borderId="13" xfId="0" applyNumberFormat="1" applyFont="1" applyFill="1" applyBorder="1" applyAlignment="1">
      <alignment horizontal="center"/>
    </xf>
    <xf numFmtId="8" fontId="4" fillId="3" borderId="18" xfId="0" applyNumberFormat="1" applyFont="1" applyFill="1" applyBorder="1" applyAlignment="1">
      <alignment horizontal="center"/>
    </xf>
    <xf numFmtId="8" fontId="0" fillId="3" borderId="15" xfId="0" applyNumberFormat="1" applyFill="1" applyBorder="1" applyAlignment="1">
      <alignment horizontal="center"/>
    </xf>
    <xf numFmtId="8" fontId="0" fillId="3" borderId="19" xfId="0" applyNumberFormat="1" applyFill="1" applyBorder="1" applyAlignment="1">
      <alignment horizontal="center"/>
    </xf>
    <xf numFmtId="0" fontId="6" fillId="3" borderId="7" xfId="0" applyFont="1" applyFill="1" applyBorder="1" applyAlignment="1">
      <alignment horizontal="left" indent="3"/>
    </xf>
    <xf numFmtId="0" fontId="6" fillId="3" borderId="3" xfId="0" applyFont="1" applyFill="1" applyBorder="1" applyAlignment="1">
      <alignment horizontal="left" indent="3"/>
    </xf>
    <xf numFmtId="0" fontId="6" fillId="3" borderId="6" xfId="0" applyFont="1" applyFill="1" applyBorder="1" applyAlignment="1">
      <alignment horizontal="left" indent="3"/>
    </xf>
    <xf numFmtId="0" fontId="6" fillId="3" borderId="11" xfId="0" applyFont="1" applyFill="1" applyBorder="1" applyAlignment="1">
      <alignment horizontal="left" indent="3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indent="3"/>
    </xf>
    <xf numFmtId="0" fontId="5" fillId="0" borderId="3" xfId="0" applyFont="1" applyBorder="1" applyAlignment="1">
      <alignment horizontal="left" indent="3"/>
    </xf>
    <xf numFmtId="0" fontId="5" fillId="0" borderId="6" xfId="0" applyFont="1" applyBorder="1" applyAlignment="1">
      <alignment horizontal="left" indent="3"/>
    </xf>
    <xf numFmtId="0" fontId="5" fillId="0" borderId="11" xfId="0" applyFont="1" applyBorder="1" applyAlignment="1">
      <alignment horizontal="left" indent="3"/>
    </xf>
    <xf numFmtId="9" fontId="0" fillId="0" borderId="0" xfId="2" applyFont="1"/>
    <xf numFmtId="0" fontId="2" fillId="5" borderId="0" xfId="0" applyFont="1" applyFill="1" applyAlignment="1">
      <alignment horizontal="center"/>
    </xf>
    <xf numFmtId="0" fontId="0" fillId="0" borderId="20" xfId="0" applyBorder="1"/>
    <xf numFmtId="9" fontId="0" fillId="0" borderId="20" xfId="2" applyFont="1" applyBorder="1"/>
    <xf numFmtId="0" fontId="0" fillId="6" borderId="0" xfId="0" applyFill="1"/>
    <xf numFmtId="9" fontId="0" fillId="6" borderId="0" xfId="2" applyFont="1" applyFill="1"/>
    <xf numFmtId="0" fontId="9" fillId="0" borderId="0" xfId="0" applyFont="1"/>
    <xf numFmtId="166" fontId="9" fillId="0" borderId="0" xfId="1" applyNumberFormat="1" applyFont="1"/>
    <xf numFmtId="0" fontId="9" fillId="7" borderId="0" xfId="0" applyFont="1" applyFill="1" applyAlignment="1">
      <alignment horizontal="center"/>
    </xf>
    <xf numFmtId="166" fontId="9" fillId="7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166" fontId="0" fillId="0" borderId="4" xfId="1" applyNumberFormat="1" applyFon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3" borderId="0" xfId="0" applyNumberFormat="1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APP!$C$38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APP!$B$39:$B$44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APP!$C$39:$C$44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B-488F-B0D3-93A97248D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190500</xdr:colOff>
      <xdr:row>0</xdr:row>
      <xdr:rowOff>180975</xdr:rowOff>
    </xdr:from>
    <xdr:to>
      <xdr:col>3</xdr:col>
      <xdr:colOff>955498</xdr:colOff>
      <xdr:row>9</xdr:row>
      <xdr:rowOff>22680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E86EE81-40E2-4E66-9C37-F1A7F4DD74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90500" y="180975"/>
          <a:ext cx="5737048" cy="155620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47</xdr:row>
      <xdr:rowOff>0</xdr:rowOff>
    </xdr:from>
    <xdr:to>
      <xdr:col>3</xdr:col>
      <xdr:colOff>1114425</xdr:colOff>
      <xdr:row>63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EC39468-6053-6940-2DD7-0F1197828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CDD9DA2-114B-4333-B039-FB1E05E5394F}">
  <we:reference id="wa200000113" version="1.0.0.0" store="pt-BR" storeType="OMEX"/>
  <we:alternateReferences>
    <we:reference id="WA200000113" version="1.0.0.0" store="WA200000113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6E1A-3412-4AC9-9D81-B26FA14681F9}">
  <dimension ref="A1:A8"/>
  <sheetViews>
    <sheetView showGridLines="0" workbookViewId="0">
      <selection activeCell="B8" sqref="A3:B8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7" spans="1:1" x14ac:dyDescent="0.25">
      <c r="A7" t="s">
        <v>5</v>
      </c>
    </row>
    <row r="8" spans="1:1" x14ac:dyDescent="0.25">
      <c r="A8" t="s">
        <v>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9D5F4-99DA-4AA1-A03A-ED7C17CBB0CC}">
  <dimension ref="A10:K73"/>
  <sheetViews>
    <sheetView showGridLines="0" tabSelected="1" zoomScaleNormal="100" workbookViewId="0">
      <selection activeCell="C34" sqref="C34"/>
    </sheetView>
  </sheetViews>
  <sheetFormatPr defaultColWidth="0" defaultRowHeight="15" x14ac:dyDescent="0.25"/>
  <cols>
    <col min="1" max="1" width="5.28515625" customWidth="1"/>
    <col min="2" max="2" width="49.5703125" customWidth="1"/>
    <col min="3" max="3" width="19.7109375" customWidth="1"/>
    <col min="4" max="4" width="17" customWidth="1"/>
    <col min="5" max="5" width="6" customWidth="1"/>
    <col min="6" max="6" width="6.28515625" customWidth="1"/>
    <col min="7" max="11" width="0" hidden="1" customWidth="1"/>
    <col min="12" max="16384" width="9.140625" hidden="1"/>
  </cols>
  <sheetData>
    <row r="10" spans="2:4" ht="15.75" thickBot="1" x14ac:dyDescent="0.3"/>
    <row r="11" spans="2:4" ht="26.25" x14ac:dyDescent="0.25">
      <c r="B11" s="24" t="s">
        <v>7</v>
      </c>
      <c r="C11" s="25"/>
      <c r="D11" s="26"/>
    </row>
    <row r="12" spans="2:4" ht="17.25" x14ac:dyDescent="0.3">
      <c r="B12" s="27" t="s">
        <v>8</v>
      </c>
      <c r="C12" s="28"/>
      <c r="D12" s="43">
        <v>2000</v>
      </c>
    </row>
    <row r="13" spans="2:4" ht="17.25" x14ac:dyDescent="0.3">
      <c r="B13" s="27" t="s">
        <v>9</v>
      </c>
      <c r="C13" s="28"/>
      <c r="D13" s="3">
        <v>6.0000000000000001E-3</v>
      </c>
    </row>
    <row r="14" spans="2:4" ht="18" thickBot="1" x14ac:dyDescent="0.35">
      <c r="B14" s="29" t="s">
        <v>10</v>
      </c>
      <c r="C14" s="30"/>
      <c r="D14" s="44">
        <f>D12*30%</f>
        <v>600</v>
      </c>
    </row>
    <row r="16" spans="2:4" ht="15.75" thickBot="1" x14ac:dyDescent="0.3"/>
    <row r="17" spans="1:4" ht="33.75" customHeight="1" x14ac:dyDescent="0.25">
      <c r="B17" s="19" t="s">
        <v>6</v>
      </c>
      <c r="C17" s="20"/>
      <c r="D17" s="21"/>
    </row>
    <row r="18" spans="1:4" ht="17.25" x14ac:dyDescent="0.3">
      <c r="B18" s="27" t="s">
        <v>2</v>
      </c>
      <c r="C18" s="28"/>
      <c r="D18" s="43">
        <v>200</v>
      </c>
    </row>
    <row r="19" spans="1:4" ht="17.25" x14ac:dyDescent="0.3">
      <c r="B19" s="27" t="s">
        <v>1</v>
      </c>
      <c r="C19" s="28"/>
      <c r="D19" s="2">
        <v>10</v>
      </c>
    </row>
    <row r="20" spans="1:4" ht="17.25" x14ac:dyDescent="0.3">
      <c r="B20" s="27" t="s">
        <v>3</v>
      </c>
      <c r="C20" s="28"/>
      <c r="D20" s="3">
        <v>1.0789999999999999E-2</v>
      </c>
    </row>
    <row r="21" spans="1:4" ht="17.25" x14ac:dyDescent="0.3">
      <c r="B21" s="15" t="s">
        <v>5</v>
      </c>
      <c r="C21" s="16"/>
      <c r="D21" s="4">
        <f>FV(taxa_mensal,qtd_anos*12,aporte*-1)</f>
        <v>48656.842506034438</v>
      </c>
    </row>
    <row r="22" spans="1:4" ht="18" thickBot="1" x14ac:dyDescent="0.35">
      <c r="B22" s="17" t="s">
        <v>4</v>
      </c>
      <c r="C22" s="18"/>
      <c r="D22" s="5">
        <f>patrimonio*rendimento_carteira</f>
        <v>291.94105503620665</v>
      </c>
    </row>
    <row r="24" spans="1:4" ht="15.75" thickBot="1" x14ac:dyDescent="0.3"/>
    <row r="25" spans="1:4" ht="26.25" x14ac:dyDescent="0.25">
      <c r="B25" s="22" t="s">
        <v>11</v>
      </c>
      <c r="C25" s="23"/>
      <c r="D25" s="1" t="s">
        <v>12</v>
      </c>
    </row>
    <row r="26" spans="1:4" ht="15.75" x14ac:dyDescent="0.25">
      <c r="A26" s="10">
        <v>2</v>
      </c>
      <c r="B26" s="6" t="s">
        <v>13</v>
      </c>
      <c r="C26" s="11">
        <f>FV($D$20,$A26*12,$D$18*-1)</f>
        <v>5445.5254595290435</v>
      </c>
      <c r="D26" s="13">
        <f>C26*rendimento_carteira</f>
        <v>32.673152757174265</v>
      </c>
    </row>
    <row r="27" spans="1:4" ht="15.75" x14ac:dyDescent="0.25">
      <c r="A27" s="10">
        <v>5</v>
      </c>
      <c r="B27" s="7" t="s">
        <v>14</v>
      </c>
      <c r="C27" s="11">
        <f t="shared" ref="C27:C30" si="0">FV($D$20,$A27*12,$D$18*-1)</f>
        <v>16755.382799697527</v>
      </c>
      <c r="D27" s="13">
        <f>C27*rendimento_carteira</f>
        <v>100.53229679818516</v>
      </c>
    </row>
    <row r="28" spans="1:4" ht="15.75" x14ac:dyDescent="0.25">
      <c r="A28" s="10">
        <v>10</v>
      </c>
      <c r="B28" s="7" t="s">
        <v>15</v>
      </c>
      <c r="C28" s="11">
        <f t="shared" si="0"/>
        <v>48656.842506034438</v>
      </c>
      <c r="D28" s="13">
        <f>C28*rendimento_carteira</f>
        <v>291.94105503620665</v>
      </c>
    </row>
    <row r="29" spans="1:4" ht="15.75" x14ac:dyDescent="0.25">
      <c r="A29" s="10">
        <v>20</v>
      </c>
      <c r="B29" s="8" t="s">
        <v>16</v>
      </c>
      <c r="C29" s="11">
        <f t="shared" si="0"/>
        <v>225039.68001941612</v>
      </c>
      <c r="D29" s="13">
        <f>C29*rendimento_carteira</f>
        <v>1350.2380801164968</v>
      </c>
    </row>
    <row r="30" spans="1:4" ht="16.5" thickBot="1" x14ac:dyDescent="0.3">
      <c r="A30" s="10">
        <v>30</v>
      </c>
      <c r="B30" s="9" t="s">
        <v>17</v>
      </c>
      <c r="C30" s="12">
        <f t="shared" si="0"/>
        <v>864433.93100094295</v>
      </c>
      <c r="D30" s="14">
        <f>C30*rendimento_carteira</f>
        <v>5186.6035860056581</v>
      </c>
    </row>
    <row r="34" spans="2:4" x14ac:dyDescent="0.25">
      <c r="B34" s="35" t="s">
        <v>31</v>
      </c>
      <c r="C34" s="35" t="s">
        <v>23</v>
      </c>
      <c r="D34" s="35"/>
    </row>
    <row r="35" spans="2:4" x14ac:dyDescent="0.25">
      <c r="B35" s="37" t="s">
        <v>32</v>
      </c>
      <c r="C35" s="38">
        <f>aporte</f>
        <v>200</v>
      </c>
    </row>
    <row r="38" spans="2:4" x14ac:dyDescent="0.25">
      <c r="B38" s="39" t="s">
        <v>19</v>
      </c>
      <c r="C38" s="39" t="s">
        <v>33</v>
      </c>
      <c r="D38" s="39" t="s">
        <v>34</v>
      </c>
    </row>
    <row r="39" spans="2:4" x14ac:dyDescent="0.25">
      <c r="B39" s="41" t="s">
        <v>24</v>
      </c>
      <c r="C39" s="42">
        <f>VLOOKUP($C$34&amp;"-"&amp;B39,'Tabela de Apoio'!$A:$D,4,0)</f>
        <v>0.5</v>
      </c>
      <c r="D39" s="45">
        <f>C39*$C$35</f>
        <v>100</v>
      </c>
    </row>
    <row r="40" spans="2:4" x14ac:dyDescent="0.25">
      <c r="B40" s="41" t="s">
        <v>25</v>
      </c>
      <c r="C40" s="42">
        <f>VLOOKUP($C$34&amp;"-"&amp;B40,'Tabela de Apoio'!$A:$D,4,0)</f>
        <v>0.1</v>
      </c>
      <c r="D40" s="45">
        <f t="shared" ref="D40:D44" si="1">C40*$C$35</f>
        <v>20</v>
      </c>
    </row>
    <row r="41" spans="2:4" x14ac:dyDescent="0.25">
      <c r="B41" s="41" t="s">
        <v>26</v>
      </c>
      <c r="C41" s="42">
        <f>VLOOKUP($C$34&amp;"-"&amp;B41,'Tabela de Apoio'!$A:$D,4,0)</f>
        <v>0.05</v>
      </c>
      <c r="D41" s="45">
        <f t="shared" si="1"/>
        <v>10</v>
      </c>
    </row>
    <row r="42" spans="2:4" x14ac:dyDescent="0.25">
      <c r="B42" s="41" t="s">
        <v>27</v>
      </c>
      <c r="C42" s="42">
        <f>VLOOKUP($C$34&amp;"-"&amp;B42,'Tabela de Apoio'!$A:$D,4,0)</f>
        <v>0.05</v>
      </c>
      <c r="D42" s="45">
        <f t="shared" si="1"/>
        <v>10</v>
      </c>
    </row>
    <row r="43" spans="2:4" x14ac:dyDescent="0.25">
      <c r="B43" s="41" t="s">
        <v>28</v>
      </c>
      <c r="C43" s="42">
        <f>VLOOKUP($C$34&amp;"-"&amp;B43,'Tabela de Apoio'!$A:$D,4,0)</f>
        <v>0.2</v>
      </c>
      <c r="D43" s="45">
        <f t="shared" si="1"/>
        <v>40</v>
      </c>
    </row>
    <row r="44" spans="2:4" x14ac:dyDescent="0.25">
      <c r="B44" s="41" t="s">
        <v>29</v>
      </c>
      <c r="C44" s="42">
        <f>VLOOKUP($C$34&amp;"-"&amp;B44,'Tabela de Apoio'!$A:$D,4,0)</f>
        <v>0.1</v>
      </c>
      <c r="D44" s="45">
        <f t="shared" si="1"/>
        <v>20</v>
      </c>
    </row>
    <row r="45" spans="2:4" x14ac:dyDescent="0.25">
      <c r="B45" s="39"/>
      <c r="C45" s="39"/>
      <c r="D45" s="40">
        <f>SUM(D39:D44)</f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</sheetData>
  <mergeCells count="11">
    <mergeCell ref="B21:C21"/>
    <mergeCell ref="B22:C22"/>
    <mergeCell ref="B17:D17"/>
    <mergeCell ref="B25:C25"/>
    <mergeCell ref="B11:D11"/>
    <mergeCell ref="B12:C12"/>
    <mergeCell ref="B13:C13"/>
    <mergeCell ref="B14:C14"/>
    <mergeCell ref="B18:C18"/>
    <mergeCell ref="B19:C19"/>
    <mergeCell ref="B20:C20"/>
  </mergeCells>
  <dataValidations count="1">
    <dataValidation type="list" allowBlank="1" showInputMessage="1" showErrorMessage="1" sqref="C34" xr:uid="{68E3EC56-B294-45A7-B247-44090530ABE5}">
      <formula1>"Moderado,Agressivo,Conservador"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C63F0-1FB4-4CB3-AD4F-F4F583CA8560}">
  <dimension ref="A1:G20"/>
  <sheetViews>
    <sheetView workbookViewId="0">
      <selection activeCell="F2" sqref="F2"/>
    </sheetView>
  </sheetViews>
  <sheetFormatPr defaultRowHeight="15" x14ac:dyDescent="0.25"/>
  <cols>
    <col min="1" max="1" width="33.5703125" customWidth="1"/>
    <col min="2" max="2" width="17.42578125" customWidth="1"/>
    <col min="3" max="3" width="21.28515625" customWidth="1"/>
    <col min="6" max="6" width="21.7109375" bestFit="1" customWidth="1"/>
    <col min="7" max="7" width="14" customWidth="1"/>
  </cols>
  <sheetData>
    <row r="1" spans="1:7" x14ac:dyDescent="0.25">
      <c r="G1" t="s">
        <v>20</v>
      </c>
    </row>
    <row r="2" spans="1:7" x14ac:dyDescent="0.25">
      <c r="A2" s="32" t="s">
        <v>30</v>
      </c>
      <c r="B2" s="32" t="s">
        <v>18</v>
      </c>
      <c r="C2" s="32" t="s">
        <v>19</v>
      </c>
      <c r="D2" s="32" t="s">
        <v>20</v>
      </c>
      <c r="F2" s="35" t="s">
        <v>35</v>
      </c>
      <c r="G2" s="36">
        <f>VLOOKUP(F2,$A:$D,4,0)</f>
        <v>0.1</v>
      </c>
    </row>
    <row r="3" spans="1:7" x14ac:dyDescent="0.25">
      <c r="A3" t="str">
        <f>B3&amp;"-"&amp;C3</f>
        <v>Conservador-PAPEL</v>
      </c>
      <c r="B3" t="s">
        <v>21</v>
      </c>
      <c r="C3" t="s">
        <v>24</v>
      </c>
      <c r="D3" s="31">
        <v>0.3</v>
      </c>
    </row>
    <row r="4" spans="1:7" x14ac:dyDescent="0.25">
      <c r="A4" t="str">
        <f t="shared" ref="A4:A20" si="0">B4&amp;"-"&amp;C4</f>
        <v>Conservador-TIJOLO</v>
      </c>
      <c r="B4" t="s">
        <v>21</v>
      </c>
      <c r="C4" t="s">
        <v>25</v>
      </c>
      <c r="D4" s="31">
        <v>0.5</v>
      </c>
    </row>
    <row r="5" spans="1:7" x14ac:dyDescent="0.25">
      <c r="A5" t="str">
        <f t="shared" si="0"/>
        <v>Conservador-HÍBRIDOS</v>
      </c>
      <c r="B5" t="s">
        <v>21</v>
      </c>
      <c r="C5" t="s">
        <v>26</v>
      </c>
      <c r="D5" s="31">
        <v>0.1</v>
      </c>
    </row>
    <row r="6" spans="1:7" x14ac:dyDescent="0.25">
      <c r="A6" t="str">
        <f t="shared" si="0"/>
        <v>Conservador-FOFs</v>
      </c>
      <c r="B6" t="s">
        <v>21</v>
      </c>
      <c r="C6" t="s">
        <v>27</v>
      </c>
      <c r="D6" s="31">
        <v>0.1</v>
      </c>
    </row>
    <row r="7" spans="1:7" x14ac:dyDescent="0.25">
      <c r="A7" t="str">
        <f t="shared" si="0"/>
        <v>Conservador-DESENVOLVIMENTO</v>
      </c>
      <c r="B7" t="s">
        <v>21</v>
      </c>
      <c r="C7" t="s">
        <v>28</v>
      </c>
      <c r="D7" s="31">
        <v>0</v>
      </c>
    </row>
    <row r="8" spans="1:7" ht="15.75" thickBot="1" x14ac:dyDescent="0.3">
      <c r="A8" s="33" t="str">
        <f t="shared" si="0"/>
        <v>Conservador-HOTELARIAS</v>
      </c>
      <c r="B8" s="33" t="s">
        <v>21</v>
      </c>
      <c r="C8" s="33" t="s">
        <v>29</v>
      </c>
      <c r="D8" s="34">
        <v>0</v>
      </c>
    </row>
    <row r="9" spans="1:7" x14ac:dyDescent="0.25">
      <c r="A9" t="str">
        <f t="shared" si="0"/>
        <v>Moderado-PAPEL</v>
      </c>
      <c r="B9" t="s">
        <v>22</v>
      </c>
      <c r="C9" t="s">
        <v>24</v>
      </c>
      <c r="D9" s="31">
        <v>0.32</v>
      </c>
    </row>
    <row r="10" spans="1:7" x14ac:dyDescent="0.25">
      <c r="A10" t="str">
        <f t="shared" si="0"/>
        <v>Moderado-TIJOLO</v>
      </c>
      <c r="B10" t="s">
        <v>22</v>
      </c>
      <c r="C10" t="s">
        <v>25</v>
      </c>
      <c r="D10" s="31">
        <v>0.35</v>
      </c>
    </row>
    <row r="11" spans="1:7" x14ac:dyDescent="0.25">
      <c r="A11" t="str">
        <f t="shared" si="0"/>
        <v>Moderado-HÍBRIDOS</v>
      </c>
      <c r="B11" t="s">
        <v>22</v>
      </c>
      <c r="C11" t="s">
        <v>26</v>
      </c>
      <c r="D11" s="31">
        <v>0.08</v>
      </c>
    </row>
    <row r="12" spans="1:7" x14ac:dyDescent="0.25">
      <c r="A12" t="str">
        <f t="shared" si="0"/>
        <v>Moderado-FOFs</v>
      </c>
      <c r="B12" t="s">
        <v>22</v>
      </c>
      <c r="C12" t="s">
        <v>27</v>
      </c>
      <c r="D12" s="31">
        <v>0.05</v>
      </c>
    </row>
    <row r="13" spans="1:7" x14ac:dyDescent="0.25">
      <c r="A13" t="str">
        <f t="shared" si="0"/>
        <v>Moderado-DESENVOLVIMENTO</v>
      </c>
      <c r="B13" t="s">
        <v>22</v>
      </c>
      <c r="C13" t="s">
        <v>28</v>
      </c>
      <c r="D13" s="31">
        <v>0.1</v>
      </c>
    </row>
    <row r="14" spans="1:7" ht="15.75" thickBot="1" x14ac:dyDescent="0.3">
      <c r="A14" s="33" t="str">
        <f t="shared" si="0"/>
        <v>Moderado-HOTELARIAS</v>
      </c>
      <c r="B14" s="33" t="s">
        <v>22</v>
      </c>
      <c r="C14" s="33" t="s">
        <v>29</v>
      </c>
      <c r="D14" s="34">
        <v>0.1</v>
      </c>
    </row>
    <row r="15" spans="1:7" x14ac:dyDescent="0.25">
      <c r="A15" t="str">
        <f t="shared" si="0"/>
        <v>Agressivo-PAPEL</v>
      </c>
      <c r="B15" t="s">
        <v>23</v>
      </c>
      <c r="C15" t="s">
        <v>24</v>
      </c>
      <c r="D15" s="31">
        <v>0.5</v>
      </c>
    </row>
    <row r="16" spans="1:7" x14ac:dyDescent="0.25">
      <c r="A16" t="str">
        <f t="shared" si="0"/>
        <v>Agressivo-TIJOLO</v>
      </c>
      <c r="B16" t="s">
        <v>23</v>
      </c>
      <c r="C16" t="s">
        <v>25</v>
      </c>
      <c r="D16" s="31">
        <v>0.1</v>
      </c>
    </row>
    <row r="17" spans="1:4" x14ac:dyDescent="0.25">
      <c r="A17" t="str">
        <f t="shared" si="0"/>
        <v>Agressivo-HÍBRIDOS</v>
      </c>
      <c r="B17" t="s">
        <v>23</v>
      </c>
      <c r="C17" t="s">
        <v>26</v>
      </c>
      <c r="D17" s="31">
        <v>0.05</v>
      </c>
    </row>
    <row r="18" spans="1:4" x14ac:dyDescent="0.25">
      <c r="A18" t="str">
        <f t="shared" si="0"/>
        <v>Agressivo-FOFs</v>
      </c>
      <c r="B18" t="s">
        <v>23</v>
      </c>
      <c r="C18" t="s">
        <v>27</v>
      </c>
      <c r="D18" s="31">
        <v>0.05</v>
      </c>
    </row>
    <row r="19" spans="1:4" x14ac:dyDescent="0.25">
      <c r="A19" t="str">
        <f t="shared" si="0"/>
        <v>Agressivo-DESENVOLVIMENTO</v>
      </c>
      <c r="B19" t="s">
        <v>23</v>
      </c>
      <c r="C19" t="s">
        <v>28</v>
      </c>
      <c r="D19" s="31">
        <v>0.2</v>
      </c>
    </row>
    <row r="20" spans="1:4" x14ac:dyDescent="0.25">
      <c r="A20" t="str">
        <f t="shared" si="0"/>
        <v>Agressivo-HOTELARIAS</v>
      </c>
      <c r="B20" t="s">
        <v>23</v>
      </c>
      <c r="C20" t="s">
        <v>29</v>
      </c>
      <c r="D20" s="31">
        <v>0.1</v>
      </c>
    </row>
  </sheetData>
  <dataValidations count="1">
    <dataValidation type="list" allowBlank="1" showInputMessage="1" showErrorMessage="1" sqref="F2" xr:uid="{4D986AB1-61B0-487D-B8E5-FD706C87A567}">
      <formula1>$A$3:$A$8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Planilha1</vt:lpstr>
      <vt:lpstr>APP</vt:lpstr>
      <vt:lpstr>Tabela de 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Guilherme Cataneo</dc:creator>
  <cp:lastModifiedBy>Luis Guilherme Cataneo</cp:lastModifiedBy>
  <dcterms:created xsi:type="dcterms:W3CDTF">2025-06-10T22:16:53Z</dcterms:created>
  <dcterms:modified xsi:type="dcterms:W3CDTF">2025-06-15T14:15:51Z</dcterms:modified>
</cp:coreProperties>
</file>