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13_ncr:1_{DCBC1BFC-29D4-4425-8EA9-D78EC37BFE68}" xr6:coauthVersionLast="47" xr6:coauthVersionMax="47" xr10:uidLastSave="{00000000-0000-0000-0000-000000000000}"/>
  <bookViews>
    <workbookView xWindow="19095" yWindow="0" windowWidth="19410" windowHeight="15585" tabRatio="703" xr2:uid="{00000000-000D-0000-FFFF-FFFF00000000}"/>
  </bookViews>
  <sheets>
    <sheet name="Sheet1" sheetId="1" r:id="rId1"/>
    <sheet name="Sheet2" sheetId="2" r:id="rId2"/>
  </sheets>
  <definedNames>
    <definedName name="aporte">Sheet1!$D$15</definedName>
    <definedName name="patrimonio">Sheet1!$D$18</definedName>
    <definedName name="qnt_anos">Sheet1!$D$16</definedName>
    <definedName name="rendimento_carteira">Sheet1!$D$11</definedName>
    <definedName name="sugestao_invest">Sheet1!$D$12</definedName>
    <definedName name="taxa_mensal">Sheet1!$D$17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C35" i="1"/>
  <c r="C36" i="1"/>
  <c r="C37" i="1"/>
  <c r="C38" i="1"/>
  <c r="C39" i="1"/>
  <c r="C34" i="1"/>
  <c r="I3" i="2" a="1"/>
  <c r="I3" i="2" s="1"/>
  <c r="A15" i="2"/>
  <c r="A16" i="2"/>
  <c r="A17" i="2"/>
  <c r="A18" i="2"/>
  <c r="A19" i="2"/>
  <c r="A20" i="2"/>
  <c r="A9" i="2"/>
  <c r="A10" i="2"/>
  <c r="A11" i="2"/>
  <c r="A12" i="2"/>
  <c r="A13" i="2"/>
  <c r="A14" i="2"/>
  <c r="A4" i="2"/>
  <c r="A5" i="2"/>
  <c r="A6" i="2"/>
  <c r="A7" i="2"/>
  <c r="A8" i="2"/>
  <c r="A3" i="2"/>
  <c r="C24" i="1" l="1"/>
  <c r="D24" i="1" s="1"/>
  <c r="C22" i="1"/>
  <c r="D22" i="1" s="1"/>
  <c r="C31" i="1"/>
  <c r="D35" i="1" s="1"/>
  <c r="C23" i="1"/>
  <c r="D23" i="1" s="1"/>
  <c r="D18" i="1"/>
  <c r="D19" i="1" s="1"/>
  <c r="C26" i="1"/>
  <c r="D26" i="1" s="1"/>
  <c r="C25" i="1"/>
  <c r="D25" i="1" s="1"/>
  <c r="D34" i="1"/>
  <c r="D39" i="1"/>
  <c r="D38" i="1"/>
  <c r="D37" i="1"/>
  <c r="D36" i="1"/>
  <c r="D4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<sst xmlns="http://schemas.openxmlformats.org/spreadsheetml/2006/main" count="71" uniqueCount="34">
  <si>
    <t>Quanto investir por mês?</t>
  </si>
  <si>
    <t>Por quantos anos?</t>
  </si>
  <si>
    <t>Taxa de Rendimento Mensal?</t>
  </si>
  <si>
    <t>Patrimônio Acumulado?</t>
  </si>
  <si>
    <t>Dividendos Mensais?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</si>
  <si>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</si>
  <si>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</si>
  <si>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</si>
  <si>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</si>
  <si>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</si>
  <si>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</si>
  <si>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</si>
  <si>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</t>
  </si>
  <si>
    <t>Configurações</t>
  </si>
  <si>
    <t>Rendimento Carteira</t>
  </si>
  <si>
    <t>Salário</t>
  </si>
  <si>
    <t>Sugestão de Investimento</t>
  </si>
  <si>
    <t>Perfil</t>
  </si>
  <si>
    <t>Agressivo</t>
  </si>
  <si>
    <t>Moderado</t>
  </si>
  <si>
    <t>Conservador</t>
  </si>
  <si>
    <t>VALOR A SER INVESTIDO POR MÊS</t>
  </si>
  <si>
    <t>Percentual Sugerido</t>
  </si>
  <si>
    <t>Valores</t>
  </si>
  <si>
    <t>Papel</t>
  </si>
  <si>
    <t>Tijolo</t>
  </si>
  <si>
    <t>TIPO DE FII</t>
  </si>
  <si>
    <t>Híbridos</t>
  </si>
  <si>
    <t>FOFs</t>
  </si>
  <si>
    <t>Desenvolvimento</t>
  </si>
  <si>
    <t>Hotelaria</t>
  </si>
  <si>
    <t>%</t>
  </si>
  <si>
    <t>CHAVE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</si>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</sst>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0.000%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4" borderId="2" xfId="0" applyFill="1" applyBorder="1"/>
    <xf numFmtId="0" fontId="0" fillId="4" borderId="3" xfId="0" applyFill="1" applyBorder="1"/>
    <xf numFmtId="0" fontId="6" fillId="3" borderId="5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9" xfId="0" applyFill="1" applyBorder="1"/>
    <xf numFmtId="0" fontId="6" fillId="3" borderId="6" xfId="0" applyFont="1" applyFill="1" applyBorder="1" applyAlignment="1">
      <alignment horizontal="center" vertical="center"/>
    </xf>
    <xf numFmtId="0" fontId="0" fillId="4" borderId="12" xfId="0" applyFill="1" applyBorder="1"/>
    <xf numFmtId="0" fontId="6" fillId="3" borderId="17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165" fontId="0" fillId="0" borderId="8" xfId="0" applyNumberFormat="1" applyFill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0" fillId="4" borderId="22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4" borderId="24" xfId="0" applyFill="1" applyBorder="1" applyAlignment="1">
      <alignment horizontal="left"/>
    </xf>
    <xf numFmtId="0" fontId="4" fillId="4" borderId="21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3" xfId="0" applyFont="1" applyFill="1" applyBorder="1" applyAlignment="1">
      <alignment horizontal="left"/>
    </xf>
    <xf numFmtId="0" fontId="4" fillId="4" borderId="24" xfId="0" applyFont="1" applyFill="1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166" fontId="0" fillId="0" borderId="14" xfId="0" applyNumberFormat="1" applyFill="1" applyBorder="1" applyAlignment="1">
      <alignment horizontal="center"/>
    </xf>
    <xf numFmtId="166" fontId="0" fillId="0" borderId="10" xfId="0" applyNumberFormat="1" applyFill="1" applyBorder="1" applyAlignment="1">
      <alignment horizontal="center"/>
    </xf>
    <xf numFmtId="166" fontId="4" fillId="0" borderId="14" xfId="1" applyNumberFormat="1" applyFont="1" applyBorder="1" applyAlignment="1">
      <alignment horizontal="center"/>
    </xf>
    <xf numFmtId="166" fontId="4" fillId="4" borderId="8" xfId="0" applyNumberFormat="1" applyFont="1" applyFill="1" applyBorder="1" applyAlignment="1">
      <alignment horizontal="center"/>
    </xf>
    <xf numFmtId="166" fontId="4" fillId="4" borderId="10" xfId="0" applyNumberFormat="1" applyFont="1" applyFill="1" applyBorder="1" applyAlignment="1">
      <alignment horizontal="center"/>
    </xf>
    <xf numFmtId="166" fontId="0" fillId="4" borderId="14" xfId="0" applyNumberForma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166" fontId="0" fillId="4" borderId="13" xfId="0" applyNumberFormat="1" applyFill="1" applyBorder="1" applyAlignment="1">
      <alignment horizontal="center"/>
    </xf>
    <xf numFmtId="166" fontId="0" fillId="4" borderId="15" xfId="0" applyNumberFormat="1" applyFill="1" applyBorder="1" applyAlignment="1">
      <alignment horizontal="center"/>
    </xf>
    <xf numFmtId="166" fontId="0" fillId="4" borderId="16" xfId="0" applyNumberFormat="1" applyFill="1" applyBorder="1" applyAlignment="1">
      <alignment horizontal="center"/>
    </xf>
    <xf numFmtId="0" fontId="2" fillId="2" borderId="0" xfId="3"/>
    <xf numFmtId="0" fontId="0" fillId="0" borderId="0" xfId="0" applyFill="1"/>
    <xf numFmtId="0" fontId="4" fillId="4" borderId="1" xfId="0" applyFont="1" applyFill="1" applyBorder="1"/>
    <xf numFmtId="166" fontId="4" fillId="4" borderId="0" xfId="1" applyNumberFormat="1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9" fontId="0" fillId="0" borderId="0" xfId="0" applyNumberFormat="1" applyBorder="1" applyAlignment="1">
      <alignment horizontal="center"/>
    </xf>
    <xf numFmtId="166" fontId="0" fillId="0" borderId="2" xfId="0" applyNumberFormat="1" applyBorder="1"/>
    <xf numFmtId="0" fontId="0" fillId="4" borderId="11" xfId="0" applyFill="1" applyBorder="1"/>
    <xf numFmtId="166" fontId="0" fillId="4" borderId="4" xfId="0" applyNumberFormat="1" applyFill="1" applyBorder="1"/>
    <xf numFmtId="0" fontId="2" fillId="2" borderId="5" xfId="3" applyBorder="1"/>
    <xf numFmtId="0" fontId="2" fillId="2" borderId="17" xfId="3" applyBorder="1"/>
    <xf numFmtId="0" fontId="2" fillId="2" borderId="6" xfId="3" applyBorder="1"/>
    <xf numFmtId="0" fontId="0" fillId="0" borderId="27" xfId="0" applyBorder="1"/>
    <xf numFmtId="9" fontId="0" fillId="0" borderId="0" xfId="0" applyNumberForma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2" fillId="2" borderId="0" xfId="2" applyFont="1" applyFill="1"/>
    <xf numFmtId="0" fontId="5" fillId="3" borderId="0" xfId="0" applyFont="1" applyFill="1"/>
    <xf numFmtId="0" fontId="5" fillId="3" borderId="0" xfId="0" applyFont="1" applyFill="1" applyAlignment="1">
      <alignment horizontal="center" vertical="center"/>
    </xf>
  </cellXfs>
  <cellStyles count="4">
    <cellStyle name="Currency" xfId="1" builtinId="4"/>
    <cellStyle name="Neutral" xfId="3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142876</xdr:colOff>
      <xdr:row>0</xdr:row>
      <xdr:rowOff>19050</xdr:rowOff>
    </xdr:from>
    <xdr:to>
      <xdr:col>4</xdr:col>
      <xdr:colOff>9525</xdr:colOff>
      <xdr:row>6</xdr:row>
      <xdr:rowOff>28575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5C55E95-A21F-899F-2D1E-84A342DA1AD8}"/>
            </a:ext>
          </a:extLst>
        </xdr:cNvPr>
        <xdr:cNvSpPr/>
      </xdr:nvSpPr>
      <xdr:spPr>
        <a:xfrm>
          <a:off x="142876" y="19050"/>
          <a:ext cx="5410199" cy="11525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6000">
              <a:solidFill>
                <a:schemeClr val="accent4"/>
              </a:solidFill>
              <a:latin typeface="Bahnschrift" panose="020B0502040204020203" pitchFamily="34" charset="0"/>
            </a:rPr>
            <a:t>SEBINVEST</a:t>
          </a:r>
        </a:p>
      </xdr:txBody>
    </xdr:sp>
    <xdr:clientData/>
  </xdr:twoCellAnchor>
  <xdr:twoCellAnchor editAs="oneCell">
    <xdr:from>
      <xdr:col>3</xdr:col>
      <xdr:colOff>466725</xdr:colOff>
      <xdr:row>0</xdr:row>
      <xdr:rowOff>114300</xdr:rowOff>
    </xdr:from>
    <xdr:to>
      <xdr:col>3</xdr:col>
      <xdr:colOff>1381125</xdr:colOff>
      <xdr:row>5</xdr:row>
      <xdr:rowOff>76200</xdr:rowOff>
    </xdr:to>
    <xdr:pic>
      <xdr:nvPicPr>
        <xdr:cNvPr id="4" name="Graphic 3" descr="Brontosaurus with solid fill">
          <a:extLst>
            <a:ext uri="{FF2B5EF4-FFF2-40B4-BE49-F238E27FC236}">
              <a16:creationId xmlns:a16="http://schemas.microsoft.com/office/drawing/2014/main" id="{2DE25398-4BF1-44D5-FFA9-E31BCEB7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43400" y="11430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G40"/>
  <sheetViews>
    <sheetView showGridLines="0" tabSelected="1" zoomScale="85" zoomScaleNormal="85" workbookViewId="0">
      <selection activeCell="D7" sqref="D7"/>
    </sheetView>
  </sheetViews>
  <sheetFormatPr defaultColWidth="0" defaultRowHeight="15" x14ac:dyDescent="0.25"/>
  <cols>
    <col min="1" max="1" width="4" customWidth="1"/>
    <col min="2" max="2" width="32.140625" bestFit="1" customWidth="1"/>
    <col min="3" max="3" width="22" customWidth="1"/>
    <col min="4" max="4" width="25" customWidth="1"/>
    <col min="5" max="5" width="2.7109375" customWidth="1"/>
    <col min="6" max="6" width="24.42578125" hidden="1" customWidth="1"/>
    <col min="7" max="7" width="12.140625" hidden="1" customWidth="1"/>
    <col min="8" max="11" width="9.140625" hidden="1" customWidth="1"/>
    <col min="12" max="16384" width="9.140625" hidden="1"/>
  </cols>
  <sheetData>
    <row r="8" spans="2:4" ht="15.75" thickBot="1" x14ac:dyDescent="0.3"/>
    <row r="9" spans="2:4" ht="24" thickBot="1" x14ac:dyDescent="0.3">
      <c r="B9" s="12" t="s">
        <v>13</v>
      </c>
      <c r="C9" s="13"/>
      <c r="D9" s="14"/>
    </row>
    <row r="10" spans="2:4" ht="17.25" customHeight="1" x14ac:dyDescent="0.25">
      <c r="B10" s="19" t="s">
        <v>15</v>
      </c>
      <c r="C10" s="20"/>
      <c r="D10" s="33">
        <v>2000</v>
      </c>
    </row>
    <row r="11" spans="2:4" ht="16.5" customHeight="1" x14ac:dyDescent="0.25">
      <c r="B11" s="21" t="s">
        <v>14</v>
      </c>
      <c r="C11" s="22"/>
      <c r="D11" s="15">
        <v>1.0789999999999999E-2</v>
      </c>
    </row>
    <row r="12" spans="2:4" ht="15" customHeight="1" thickBot="1" x14ac:dyDescent="0.3">
      <c r="B12" s="23" t="s">
        <v>16</v>
      </c>
      <c r="C12" s="24"/>
      <c r="D12" s="34">
        <f>D10*30%</f>
        <v>600</v>
      </c>
    </row>
    <row r="13" spans="2:4" ht="15" customHeight="1" thickBot="1" x14ac:dyDescent="0.3"/>
    <row r="14" spans="2:4" ht="28.5" customHeight="1" thickBot="1" x14ac:dyDescent="0.3">
      <c r="B14" s="6" t="s">
        <v>5</v>
      </c>
      <c r="C14" s="11"/>
      <c r="D14" s="9"/>
    </row>
    <row r="15" spans="2:4" ht="15.75" customHeight="1" x14ac:dyDescent="0.25">
      <c r="B15" s="29" t="s">
        <v>0</v>
      </c>
      <c r="C15" s="30"/>
      <c r="D15" s="35">
        <v>200</v>
      </c>
    </row>
    <row r="16" spans="2:4" x14ac:dyDescent="0.25">
      <c r="B16" s="31" t="s">
        <v>1</v>
      </c>
      <c r="C16" s="32"/>
      <c r="D16" s="16">
        <v>5</v>
      </c>
    </row>
    <row r="17" spans="2:4" ht="14.25" customHeight="1" x14ac:dyDescent="0.25">
      <c r="B17" s="31" t="s">
        <v>2</v>
      </c>
      <c r="C17" s="32"/>
      <c r="D17" s="17">
        <v>1.0789999999999999E-2</v>
      </c>
    </row>
    <row r="18" spans="2:4" x14ac:dyDescent="0.25">
      <c r="B18" s="25" t="s">
        <v>3</v>
      </c>
      <c r="C18" s="26"/>
      <c r="D18" s="36">
        <f>FV(taxa_mensal,qnt_anos*12,aporte*-1)</f>
        <v>16755.382799697527</v>
      </c>
    </row>
    <row r="19" spans="2:4" ht="15.75" thickBot="1" x14ac:dyDescent="0.3">
      <c r="B19" s="27" t="s">
        <v>4</v>
      </c>
      <c r="C19" s="28"/>
      <c r="D19" s="37">
        <f>patrimonio*0.01</f>
        <v>167.55382799697529</v>
      </c>
    </row>
    <row r="20" spans="2:4" ht="15.75" thickBot="1" x14ac:dyDescent="0.3"/>
    <row r="21" spans="2:4" ht="24" thickBot="1" x14ac:dyDescent="0.3">
      <c r="B21" s="6" t="s">
        <v>11</v>
      </c>
      <c r="C21" s="11"/>
      <c r="D21" s="18" t="s">
        <v>12</v>
      </c>
    </row>
    <row r="22" spans="2:4" x14ac:dyDescent="0.25">
      <c r="B22" s="10" t="s">
        <v>6</v>
      </c>
      <c r="C22" s="40">
        <f>FV($D$17,2*12,$D$15*-1)</f>
        <v>5445.5254595290435</v>
      </c>
      <c r="D22" s="38">
        <f>C22*rendimento_carteira</f>
        <v>58.757219708318374</v>
      </c>
    </row>
    <row r="23" spans="2:4" x14ac:dyDescent="0.25">
      <c r="B23" s="7" t="s">
        <v>7</v>
      </c>
      <c r="C23" s="41">
        <f>FV($D$17,5*12,$D$15*-1)</f>
        <v>16755.382799697527</v>
      </c>
      <c r="D23" s="38">
        <f>C23*rendimento_carteira</f>
        <v>180.7905804087363</v>
      </c>
    </row>
    <row r="24" spans="2:4" x14ac:dyDescent="0.25">
      <c r="B24" s="7" t="s">
        <v>8</v>
      </c>
      <c r="C24" s="41">
        <f>FV($D$17,10*12,$D$15*-1)</f>
        <v>48656.842506034438</v>
      </c>
      <c r="D24" s="38">
        <f>C24*rendimento_carteira</f>
        <v>525.0073306401116</v>
      </c>
    </row>
    <row r="25" spans="2:4" x14ac:dyDescent="0.25">
      <c r="B25" s="7" t="s">
        <v>9</v>
      </c>
      <c r="C25" s="41">
        <f>FV($D$17,20*12,$D$15*-1)</f>
        <v>225039.68001941612</v>
      </c>
      <c r="D25" s="38">
        <f>C25*rendimento_carteira</f>
        <v>2428.1781474094996</v>
      </c>
    </row>
    <row r="26" spans="2:4" ht="15.75" thickBot="1" x14ac:dyDescent="0.3">
      <c r="B26" s="8" t="s">
        <v>10</v>
      </c>
      <c r="C26" s="42">
        <f>FV($D$17,30*12,$D$15*-1)</f>
        <v>864433.93100094295</v>
      </c>
      <c r="D26" s="39">
        <f>C26*rendimento_carteira</f>
        <v>9327.2421155001739</v>
      </c>
    </row>
    <row r="29" spans="2:4" ht="15.75" thickBot="1" x14ac:dyDescent="0.3"/>
    <row r="30" spans="2:4" ht="15.75" thickBot="1" x14ac:dyDescent="0.3">
      <c r="B30" s="53" t="s">
        <v>17</v>
      </c>
      <c r="C30" s="54" t="s">
        <v>18</v>
      </c>
      <c r="D30" s="55"/>
    </row>
    <row r="31" spans="2:4" x14ac:dyDescent="0.25">
      <c r="B31" s="45" t="s">
        <v>21</v>
      </c>
      <c r="C31" s="46">
        <f>aporte</f>
        <v>200</v>
      </c>
      <c r="D31" s="4"/>
    </row>
    <row r="32" spans="2:4" x14ac:dyDescent="0.25">
      <c r="B32" s="1"/>
      <c r="C32" s="3"/>
      <c r="D32" s="2"/>
    </row>
    <row r="33" spans="2:5" x14ac:dyDescent="0.25">
      <c r="B33" s="45" t="s">
        <v>26</v>
      </c>
      <c r="C33" s="47" t="s">
        <v>22</v>
      </c>
      <c r="D33" s="48" t="s">
        <v>23</v>
      </c>
    </row>
    <row r="34" spans="2:5" x14ac:dyDescent="0.25">
      <c r="B34" s="1" t="s">
        <v>24</v>
      </c>
      <c r="C34" s="49">
        <f>VLOOKUP($C$30&amp;"-"&amp;B34,Sheet2!A2:D20,4,FALSE)</f>
        <v>0.5</v>
      </c>
      <c r="D34" s="50">
        <f>C34*$C$31</f>
        <v>100</v>
      </c>
    </row>
    <row r="35" spans="2:5" x14ac:dyDescent="0.25">
      <c r="B35" s="1" t="s">
        <v>25</v>
      </c>
      <c r="C35" s="49">
        <f>VLOOKUP($C$30&amp;"-"&amp;B35,Sheet2!A3:D21,4,FALSE)</f>
        <v>0.1</v>
      </c>
      <c r="D35" s="50">
        <f t="shared" ref="D35:D39" si="0">C35*$C$31</f>
        <v>20</v>
      </c>
    </row>
    <row r="36" spans="2:5" x14ac:dyDescent="0.25">
      <c r="B36" s="1" t="s">
        <v>27</v>
      </c>
      <c r="C36" s="49">
        <f>VLOOKUP($C$30&amp;"-"&amp;B36,Sheet2!A4:D22,4,FALSE)</f>
        <v>0.05</v>
      </c>
      <c r="D36" s="50">
        <f t="shared" si="0"/>
        <v>10</v>
      </c>
    </row>
    <row r="37" spans="2:5" x14ac:dyDescent="0.25">
      <c r="B37" s="1" t="s">
        <v>28</v>
      </c>
      <c r="C37" s="49">
        <f>VLOOKUP($C$30&amp;"-"&amp;B37,Sheet2!A5:D23,4,FALSE)</f>
        <v>0.05</v>
      </c>
      <c r="D37" s="50">
        <f t="shared" si="0"/>
        <v>10</v>
      </c>
    </row>
    <row r="38" spans="2:5" x14ac:dyDescent="0.25">
      <c r="B38" s="1" t="s">
        <v>29</v>
      </c>
      <c r="C38" s="49">
        <f>VLOOKUP($C$30&amp;"-"&amp;B38,Sheet2!A6:D24,4,FALSE)</f>
        <v>0.2</v>
      </c>
      <c r="D38" s="50">
        <f t="shared" si="0"/>
        <v>40</v>
      </c>
    </row>
    <row r="39" spans="2:5" x14ac:dyDescent="0.25">
      <c r="B39" s="1" t="s">
        <v>30</v>
      </c>
      <c r="C39" s="49">
        <f>VLOOKUP($C$30&amp;"-"&amp;B39,Sheet2!A7:D25,4,FALSE)</f>
        <v>0.1</v>
      </c>
      <c r="D39" s="50">
        <f t="shared" si="0"/>
        <v>20</v>
      </c>
    </row>
    <row r="40" spans="2:5" ht="15.75" thickBot="1" x14ac:dyDescent="0.3">
      <c r="B40" s="5"/>
      <c r="C40" s="51"/>
      <c r="D40" s="52">
        <f>SUM(D34:D39)</f>
        <v>200</v>
      </c>
      <c r="E40" s="44"/>
    </row>
  </sheetData>
  <mergeCells count="11">
    <mergeCell ref="B19:C19"/>
    <mergeCell ref="B14:D14"/>
    <mergeCell ref="B11:C11"/>
    <mergeCell ref="B12:C12"/>
    <mergeCell ref="B15:C15"/>
    <mergeCell ref="B16:C16"/>
    <mergeCell ref="B17:C17"/>
    <mergeCell ref="B18:C18"/>
    <mergeCell ref="B10:C10"/>
    <mergeCell ref="B21:C21"/>
    <mergeCell ref="B9:D9"/>
  </mergeCells>
  <dataValidations count="1">
    <dataValidation type="list" allowBlank="1" showInputMessage="1" showErrorMessage="1" sqref="C30" xr:uid="{2237E822-9A4F-41D3-A557-D5AAC98CC332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4646-014B-49BA-ADB1-CEEC56A2FFEB}">
  <dimension ref="A2:I20"/>
  <sheetViews>
    <sheetView workbookViewId="0">
      <selection activeCell="E5" sqref="E5"/>
    </sheetView>
  </sheetViews>
  <sheetFormatPr defaultRowHeight="15" x14ac:dyDescent="0.25"/>
  <cols>
    <col min="1" max="1" width="29.140625" bestFit="1" customWidth="1"/>
    <col min="2" max="2" width="19.42578125" customWidth="1"/>
    <col min="3" max="3" width="16.85546875" bestFit="1" customWidth="1"/>
    <col min="8" max="8" width="16" bestFit="1" customWidth="1"/>
  </cols>
  <sheetData>
    <row r="2" spans="1:9" x14ac:dyDescent="0.25">
      <c r="A2" s="61" t="s">
        <v>32</v>
      </c>
      <c r="B2" s="61" t="s">
        <v>17</v>
      </c>
      <c r="C2" s="61" t="s">
        <v>26</v>
      </c>
      <c r="D2" s="62" t="s">
        <v>31</v>
      </c>
      <c r="I2" t="s">
        <v>31</v>
      </c>
    </row>
    <row r="3" spans="1:9" x14ac:dyDescent="0.25">
      <c r="A3" t="str">
        <f>B3&amp;"-"&amp;C3</f>
        <v>Conservador-Papel</v>
      </c>
      <c r="B3" s="3" t="s">
        <v>20</v>
      </c>
      <c r="C3" s="3" t="s">
        <v>24</v>
      </c>
      <c r="D3" s="57">
        <v>0.3</v>
      </c>
      <c r="H3" s="43" t="s">
        <v>33</v>
      </c>
      <c r="I3" s="60" cm="1">
        <f t="array" ref="I3">_xlfn.XLOOKUP(H3,A3:$A$20,D3:D20,FALSE)</f>
        <v>0.35</v>
      </c>
    </row>
    <row r="4" spans="1:9" x14ac:dyDescent="0.25">
      <c r="A4" t="str">
        <f t="shared" ref="A4:A20" si="0">B4&amp;"-"&amp;C4</f>
        <v>Conservador-Tijolo</v>
      </c>
      <c r="B4" s="3" t="s">
        <v>20</v>
      </c>
      <c r="C4" s="3" t="s">
        <v>25</v>
      </c>
      <c r="D4" s="57">
        <v>0.5</v>
      </c>
    </row>
    <row r="5" spans="1:9" x14ac:dyDescent="0.25">
      <c r="A5" t="str">
        <f t="shared" si="0"/>
        <v>Conservador-Híbridos</v>
      </c>
      <c r="B5" s="3" t="s">
        <v>20</v>
      </c>
      <c r="C5" s="3" t="s">
        <v>27</v>
      </c>
      <c r="D5" s="57">
        <v>0.1</v>
      </c>
    </row>
    <row r="6" spans="1:9" x14ac:dyDescent="0.25">
      <c r="A6" t="str">
        <f t="shared" si="0"/>
        <v>Conservador-FOFs</v>
      </c>
      <c r="B6" s="3" t="s">
        <v>20</v>
      </c>
      <c r="C6" s="3" t="s">
        <v>28</v>
      </c>
      <c r="D6" s="57">
        <v>0.1</v>
      </c>
    </row>
    <row r="7" spans="1:9" x14ac:dyDescent="0.25">
      <c r="A7" t="str">
        <f t="shared" si="0"/>
        <v>Conservador-Desenvolvimento</v>
      </c>
      <c r="B7" s="3" t="s">
        <v>20</v>
      </c>
      <c r="C7" s="3" t="s">
        <v>29</v>
      </c>
      <c r="D7" s="57">
        <v>0</v>
      </c>
    </row>
    <row r="8" spans="1:9" x14ac:dyDescent="0.25">
      <c r="A8" t="str">
        <f t="shared" si="0"/>
        <v>Conservador-Hotelaria</v>
      </c>
      <c r="B8" s="3" t="s">
        <v>20</v>
      </c>
      <c r="C8" s="3" t="s">
        <v>30</v>
      </c>
      <c r="D8" s="57">
        <v>0</v>
      </c>
    </row>
    <row r="9" spans="1:9" x14ac:dyDescent="0.25">
      <c r="A9" s="56" t="str">
        <f t="shared" si="0"/>
        <v>Moderado-Papel</v>
      </c>
      <c r="B9" s="56" t="s">
        <v>19</v>
      </c>
      <c r="C9" s="56" t="s">
        <v>24</v>
      </c>
      <c r="D9" s="58">
        <v>0.32</v>
      </c>
    </row>
    <row r="10" spans="1:9" x14ac:dyDescent="0.25">
      <c r="A10" t="str">
        <f t="shared" si="0"/>
        <v>Moderado-Tijolo</v>
      </c>
      <c r="B10" t="s">
        <v>19</v>
      </c>
      <c r="C10" s="3" t="s">
        <v>25</v>
      </c>
      <c r="D10" s="59">
        <v>0.35</v>
      </c>
    </row>
    <row r="11" spans="1:9" x14ac:dyDescent="0.25">
      <c r="A11" t="str">
        <f t="shared" si="0"/>
        <v>Moderado-Híbridos</v>
      </c>
      <c r="B11" t="s">
        <v>19</v>
      </c>
      <c r="C11" s="3" t="s">
        <v>27</v>
      </c>
      <c r="D11" s="59">
        <v>0.08</v>
      </c>
    </row>
    <row r="12" spans="1:9" x14ac:dyDescent="0.25">
      <c r="A12" t="str">
        <f t="shared" si="0"/>
        <v>Moderado-FOFs</v>
      </c>
      <c r="B12" t="s">
        <v>19</v>
      </c>
      <c r="C12" s="3" t="s">
        <v>28</v>
      </c>
      <c r="D12" s="59">
        <v>0.1</v>
      </c>
    </row>
    <row r="13" spans="1:9" x14ac:dyDescent="0.25">
      <c r="A13" t="str">
        <f t="shared" si="0"/>
        <v>Moderado-Desenvolvimento</v>
      </c>
      <c r="B13" t="s">
        <v>19</v>
      </c>
      <c r="C13" s="3" t="s">
        <v>29</v>
      </c>
      <c r="D13" s="59">
        <v>0.05</v>
      </c>
    </row>
    <row r="14" spans="1:9" x14ac:dyDescent="0.25">
      <c r="A14" t="str">
        <f t="shared" si="0"/>
        <v>Moderado-Hotelaria</v>
      </c>
      <c r="B14" t="s">
        <v>19</v>
      </c>
      <c r="C14" s="3" t="s">
        <v>30</v>
      </c>
      <c r="D14" s="59">
        <v>0.1</v>
      </c>
    </row>
    <row r="15" spans="1:9" x14ac:dyDescent="0.25">
      <c r="A15" s="56" t="str">
        <f t="shared" si="0"/>
        <v>Agressivo-Papel</v>
      </c>
      <c r="B15" s="56" t="s">
        <v>18</v>
      </c>
      <c r="C15" s="56" t="s">
        <v>24</v>
      </c>
      <c r="D15" s="58">
        <v>0.5</v>
      </c>
    </row>
    <row r="16" spans="1:9" x14ac:dyDescent="0.25">
      <c r="A16" t="str">
        <f t="shared" si="0"/>
        <v>Agressivo-Tijolo</v>
      </c>
      <c r="B16" t="s">
        <v>18</v>
      </c>
      <c r="C16" s="3" t="s">
        <v>25</v>
      </c>
      <c r="D16" s="59">
        <v>0.1</v>
      </c>
    </row>
    <row r="17" spans="1:4" x14ac:dyDescent="0.25">
      <c r="A17" t="str">
        <f t="shared" si="0"/>
        <v>Agressivo-Híbridos</v>
      </c>
      <c r="B17" t="s">
        <v>18</v>
      </c>
      <c r="C17" s="3" t="s">
        <v>27</v>
      </c>
      <c r="D17" s="59">
        <v>0.05</v>
      </c>
    </row>
    <row r="18" spans="1:4" x14ac:dyDescent="0.25">
      <c r="A18" t="str">
        <f t="shared" si="0"/>
        <v>Agressivo-FOFs</v>
      </c>
      <c r="B18" t="s">
        <v>18</v>
      </c>
      <c r="C18" s="3" t="s">
        <v>28</v>
      </c>
      <c r="D18" s="59">
        <v>0.05</v>
      </c>
    </row>
    <row r="19" spans="1:4" x14ac:dyDescent="0.25">
      <c r="A19" t="str">
        <f t="shared" si="0"/>
        <v>Agressivo-Desenvolvimento</v>
      </c>
      <c r="B19" t="s">
        <v>18</v>
      </c>
      <c r="C19" s="3" t="s">
        <v>29</v>
      </c>
      <c r="D19" s="59">
        <v>0.2</v>
      </c>
    </row>
    <row r="20" spans="1:4" x14ac:dyDescent="0.25">
      <c r="A20" t="str">
        <f t="shared" si="0"/>
        <v>Agressivo-Hotelaria</v>
      </c>
      <c r="B20" t="s">
        <v>18</v>
      </c>
      <c r="C20" s="3" t="s">
        <v>30</v>
      </c>
      <c r="D20" s="5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aporte</vt:lpstr>
      <vt:lpstr>patrimonio</vt:lpstr>
      <vt:lpstr>qnt_anos</vt:lpstr>
      <vt:lpstr>rendimento_carteira</vt:lpstr>
      <vt:lpstr>sugestao_invest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Tanaka Sebin</dc:creator>
  <cp:lastModifiedBy>Guilherme Tanaka Sebin</cp:lastModifiedBy>
  <dcterms:created xsi:type="dcterms:W3CDTF">2015-06-05T18:17:20Z</dcterms:created>
  <dcterms:modified xsi:type="dcterms:W3CDTF">2025-05-14T16:46:52Z</dcterms:modified>
</cp:coreProperties>
</file>