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 Vahid parte 1\"/>
    </mc:Choice>
  </mc:AlternateContent>
  <bookViews>
    <workbookView xWindow="0" yWindow="0" windowWidth="11460" windowHeight="6855"/>
  </bookViews>
  <sheets>
    <sheet name="Pacientes e Dados" sheetId="1" r:id="rId1"/>
    <sheet name="Moradores de Resende" sheetId="2" r:id="rId2"/>
    <sheet name="Confirmados-Descartad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3" i="4"/>
  <c r="D2" i="4"/>
  <c r="G33" i="1"/>
  <c r="D23" i="2"/>
  <c r="D24" i="2"/>
  <c r="D25" i="2"/>
  <c r="D26" i="2"/>
  <c r="D27" i="2"/>
  <c r="D28" i="2"/>
  <c r="D29" i="2"/>
  <c r="D30" i="2"/>
  <c r="D31" i="2"/>
  <c r="D32" i="2"/>
  <c r="D22" i="2"/>
  <c r="D33" i="2" s="1"/>
  <c r="C25" i="2"/>
  <c r="C26" i="2"/>
  <c r="C27" i="2"/>
  <c r="C28" i="2"/>
  <c r="C29" i="2"/>
  <c r="C30" i="2"/>
  <c r="C31" i="2"/>
  <c r="C32" i="2"/>
  <c r="C23" i="2"/>
  <c r="C24" i="2"/>
  <c r="C22" i="2"/>
  <c r="C33" i="2" s="1"/>
  <c r="B32" i="2"/>
  <c r="B31" i="2"/>
  <c r="B30" i="2"/>
  <c r="B29" i="2"/>
  <c r="B28" i="2"/>
  <c r="B27" i="2"/>
  <c r="B26" i="2"/>
  <c r="B24" i="2"/>
  <c r="B25" i="2"/>
  <c r="B23" i="2"/>
  <c r="B22" i="2"/>
  <c r="B33" i="2" s="1"/>
  <c r="G27" i="1"/>
  <c r="H31" i="1" s="1"/>
  <c r="G30" i="1"/>
  <c r="G29" i="1"/>
  <c r="G28" i="1"/>
  <c r="G31" i="1"/>
  <c r="C29" i="1"/>
  <c r="C27" i="1"/>
  <c r="H29" i="1" l="1"/>
  <c r="H30" i="1"/>
  <c r="C28" i="1"/>
  <c r="C30" i="1" s="1"/>
  <c r="G32" i="1"/>
  <c r="H32" i="1" s="1"/>
  <c r="H28" i="1"/>
</calcChain>
</file>

<file path=xl/sharedStrings.xml><?xml version="1.0" encoding="utf-8"?>
<sst xmlns="http://schemas.openxmlformats.org/spreadsheetml/2006/main" count="324" uniqueCount="62">
  <si>
    <t>N° paciente</t>
  </si>
  <si>
    <t>Data de confirmação</t>
  </si>
  <si>
    <t>Data de início de sintomas</t>
  </si>
  <si>
    <t xml:space="preserve"> Idade</t>
  </si>
  <si>
    <t xml:space="preserve"> Sexo</t>
  </si>
  <si>
    <t xml:space="preserve"> Bairro</t>
  </si>
  <si>
    <t xml:space="preserve"> Comorbidades</t>
  </si>
  <si>
    <t xml:space="preserve"> Internação</t>
  </si>
  <si>
    <t xml:space="preserve"> Morte</t>
  </si>
  <si>
    <t>Cidade</t>
  </si>
  <si>
    <t>F</t>
  </si>
  <si>
    <t>M</t>
  </si>
  <si>
    <t>N</t>
  </si>
  <si>
    <t>S</t>
  </si>
  <si>
    <t>Ipanema</t>
  </si>
  <si>
    <t>RJ</t>
  </si>
  <si>
    <t>Jardim Brasília</t>
  </si>
  <si>
    <t>Resende</t>
  </si>
  <si>
    <t>Jardim Jalisco</t>
  </si>
  <si>
    <t>Retiro da Matiqueira</t>
  </si>
  <si>
    <t>Cruzeiro</t>
  </si>
  <si>
    <t>Viagem</t>
  </si>
  <si>
    <t>Morada da Colina</t>
  </si>
  <si>
    <t>Vila Julieta</t>
  </si>
  <si>
    <t>Santa Barbara</t>
  </si>
  <si>
    <t>Quatis</t>
  </si>
  <si>
    <t>Morada do Contorno</t>
  </si>
  <si>
    <t>Centro</t>
  </si>
  <si>
    <t>Liberdade</t>
  </si>
  <si>
    <t>Vila Odete</t>
  </si>
  <si>
    <t>Itatiaia</t>
  </si>
  <si>
    <t>Vila Isabel</t>
  </si>
  <si>
    <t>-</t>
  </si>
  <si>
    <t>Morada do Castelo</t>
  </si>
  <si>
    <t>Jardim Primavera</t>
  </si>
  <si>
    <t>Campos Elíseos</t>
  </si>
  <si>
    <t>Trabalha em Hospital</t>
  </si>
  <si>
    <t>Novo Surubi</t>
  </si>
  <si>
    <t>CASOS RESENDE</t>
  </si>
  <si>
    <t>CASOS FORA RESENDE</t>
  </si>
  <si>
    <t>CASOS FUNCIONÁRIOS</t>
  </si>
  <si>
    <t>CASOS TOTAIS</t>
  </si>
  <si>
    <t>CASOS VIAGEM</t>
  </si>
  <si>
    <t>CASOS COMORBIDADES</t>
  </si>
  <si>
    <t>CASOS INTERNAÇÃO</t>
  </si>
  <si>
    <t>CASOS MORTE</t>
  </si>
  <si>
    <t>CASOS POR BAIRROS</t>
  </si>
  <si>
    <t>HOSPITALIZADOS</t>
  </si>
  <si>
    <t>TRAB EM HOSP</t>
  </si>
  <si>
    <t>BAIRROS</t>
  </si>
  <si>
    <t>Total</t>
  </si>
  <si>
    <t>DATA 19</t>
  </si>
  <si>
    <t>DATA 20</t>
  </si>
  <si>
    <t>TAXA MORTE(RESENDE)</t>
  </si>
  <si>
    <t>Descartado</t>
  </si>
  <si>
    <t>CONFIRMADO</t>
  </si>
  <si>
    <t>Suspeito em Investigação</t>
  </si>
  <si>
    <t>Confirmados</t>
  </si>
  <si>
    <t>Descartados</t>
  </si>
  <si>
    <t>Suspeitos</t>
  </si>
  <si>
    <t>CLASSIFICAÇÃO</t>
  </si>
  <si>
    <r>
      <t>CONFIRMADO</t>
    </r>
    <r>
      <rPr>
        <b/>
        <sz val="14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</si>
</sst>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0" fillId="5" borderId="3" xfId="0" applyFill="1" applyBorder="1"/>
    <xf numFmtId="0" fontId="2" fillId="7" borderId="6" xfId="0" applyFont="1" applyFill="1" applyBorder="1"/>
    <xf numFmtId="0" fontId="0" fillId="7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7" borderId="8" xfId="0" applyFill="1" applyBorder="1"/>
    <xf numFmtId="0" fontId="0" fillId="6" borderId="6" xfId="0" applyFill="1" applyBorder="1"/>
    <xf numFmtId="0" fontId="0" fillId="0" borderId="9" xfId="0" applyBorder="1"/>
    <xf numFmtId="10" fontId="0" fillId="3" borderId="10" xfId="0" applyNumberFormat="1" applyFill="1" applyBorder="1"/>
    <xf numFmtId="10" fontId="0" fillId="3" borderId="5" xfId="0" applyNumberFormat="1" applyFill="1" applyBorder="1"/>
    <xf numFmtId="0" fontId="0" fillId="3" borderId="11" xfId="0" applyFill="1" applyBorder="1"/>
    <xf numFmtId="0" fontId="0" fillId="3" borderId="12" xfId="0" applyFill="1" applyBorder="1"/>
    <xf numFmtId="10" fontId="0" fillId="8" borderId="15" xfId="0" applyNumberFormat="1" applyFill="1" applyBorder="1"/>
    <xf numFmtId="10" fontId="0" fillId="5" borderId="16" xfId="0" applyNumberFormat="1" applyFill="1" applyBorder="1"/>
    <xf numFmtId="0" fontId="0" fillId="8" borderId="6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2" borderId="0" xfId="0" applyFill="1" applyBorder="1"/>
    <xf numFmtId="16" fontId="0" fillId="2" borderId="0" xfId="0" applyNumberFormat="1" applyFill="1" applyBorder="1"/>
    <xf numFmtId="0" fontId="0" fillId="0" borderId="0" xfId="0" applyBorder="1"/>
    <xf numFmtId="16" fontId="0" fillId="0" borderId="0" xfId="0" applyNumberFormat="1" applyBorder="1"/>
    <xf numFmtId="0" fontId="0" fillId="4" borderId="0" xfId="0" applyFill="1" applyBorder="1"/>
    <xf numFmtId="16" fontId="0" fillId="4" borderId="0" xfId="0" applyNumberFormat="1" applyFill="1" applyBorder="1"/>
    <xf numFmtId="0" fontId="0" fillId="0" borderId="0" xfId="0" applyFill="1" applyBorder="1"/>
    <xf numFmtId="16" fontId="0" fillId="0" borderId="0" xfId="0" applyNumberFormat="1" applyFill="1" applyBorder="1"/>
    <xf numFmtId="0" fontId="0" fillId="0" borderId="10" xfId="0" applyBorder="1"/>
    <xf numFmtId="0" fontId="0" fillId="0" borderId="5" xfId="0" applyBorder="1"/>
    <xf numFmtId="0" fontId="0" fillId="2" borderId="10" xfId="0" applyFill="1" applyBorder="1"/>
    <xf numFmtId="16" fontId="0" fillId="0" borderId="10" xfId="0" applyNumberFormat="1" applyBorder="1"/>
    <xf numFmtId="0" fontId="0" fillId="4" borderId="10" xfId="0" applyFill="1" applyBorder="1"/>
    <xf numFmtId="0" fontId="0" fillId="0" borderId="9" xfId="0" applyFill="1" applyBorder="1"/>
    <xf numFmtId="0" fontId="0" fillId="0" borderId="10" xfId="0" applyFill="1" applyBorder="1"/>
    <xf numFmtId="16" fontId="0" fillId="0" borderId="10" xfId="0" applyNumberFormat="1" applyFill="1" applyBorder="1"/>
    <xf numFmtId="16" fontId="0" fillId="0" borderId="20" xfId="0" applyNumberFormat="1" applyBorder="1"/>
    <xf numFmtId="0" fontId="0" fillId="0" borderId="20" xfId="0" applyFill="1" applyBorder="1"/>
    <xf numFmtId="0" fontId="0" fillId="0" borderId="5" xfId="0" applyFill="1" applyBorder="1"/>
    <xf numFmtId="0" fontId="0" fillId="9" borderId="1" xfId="0" applyFill="1" applyBorder="1"/>
    <xf numFmtId="0" fontId="0" fillId="2" borderId="8" xfId="0" applyFill="1" applyBorder="1"/>
    <xf numFmtId="0" fontId="0" fillId="4" borderId="8" xfId="0" applyFill="1" applyBorder="1"/>
    <xf numFmtId="0" fontId="0" fillId="0" borderId="8" xfId="0" applyFill="1" applyBorder="1"/>
    <xf numFmtId="16" fontId="0" fillId="0" borderId="8" xfId="0" applyNumberFormat="1" applyBorder="1"/>
    <xf numFmtId="16" fontId="0" fillId="4" borderId="8" xfId="0" applyNumberFormat="1" applyFill="1" applyBorder="1"/>
    <xf numFmtId="16" fontId="0" fillId="0" borderId="8" xfId="0" applyNumberFormat="1" applyFill="1" applyBorder="1"/>
    <xf numFmtId="16" fontId="0" fillId="0" borderId="7" xfId="0" applyNumberFormat="1" applyBorder="1"/>
    <xf numFmtId="0" fontId="0" fillId="0" borderId="7" xfId="0" applyFill="1" applyBorder="1"/>
    <xf numFmtId="0" fontId="0" fillId="5" borderId="10" xfId="0" applyFill="1" applyBorder="1"/>
    <xf numFmtId="0" fontId="0" fillId="11" borderId="7" xfId="0" applyFill="1" applyBorder="1"/>
    <xf numFmtId="0" fontId="0" fillId="11" borderId="4" xfId="0" applyFill="1" applyBorder="1" applyAlignment="1"/>
    <xf numFmtId="0" fontId="0" fillId="11" borderId="20" xfId="0" applyFill="1" applyBorder="1"/>
    <xf numFmtId="0" fontId="0" fillId="9" borderId="5" xfId="0" applyFill="1" applyBorder="1"/>
    <xf numFmtId="0" fontId="0" fillId="9" borderId="4" xfId="0" applyFill="1" applyBorder="1"/>
    <xf numFmtId="10" fontId="0" fillId="9" borderId="19" xfId="0" applyNumberFormat="1" applyFill="1" applyBorder="1" applyAlignment="1">
      <alignment horizontal="center"/>
    </xf>
    <xf numFmtId="10" fontId="0" fillId="9" borderId="17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shrinkToFit="1"/>
    </xf>
    <xf numFmtId="0" fontId="3" fillId="0" borderId="14" xfId="0" applyFont="1" applyFill="1" applyBorder="1" applyAlignment="1">
      <alignment horizontal="center" vertical="top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9" borderId="21" xfId="0" applyFont="1" applyFill="1" applyBorder="1"/>
    <xf numFmtId="0" fontId="2" fillId="9" borderId="14" xfId="0" applyFont="1" applyFill="1" applyBorder="1"/>
    <xf numFmtId="0" fontId="2" fillId="9" borderId="15" xfId="0" applyFont="1" applyFill="1" applyBorder="1"/>
    <xf numFmtId="0" fontId="2" fillId="9" borderId="1" xfId="0" applyFont="1" applyFill="1" applyBorder="1"/>
  </cellXfs>
  <cellStyles count="1">
    <cellStyle name="Normal" xfId="0" builtinId="0"/>
  </cellStyles>
  <dxfs count="32">
    <dxf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numFmt numFmtId="21" formatCode="dd/mmm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numFmt numFmtId="21" formatCode="dd/mmm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L25" totalsRowShown="0" headerRowDxfId="29" dataDxfId="31" headerRowBorderDxfId="30" tableBorderDxfId="28">
  <autoFilter ref="A1:L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N° paciente" dataDxfId="21"/>
    <tableColumn id="2" name="Data de início de sintomas" dataDxfId="24"/>
    <tableColumn id="3" name="Data de confirmação" dataDxfId="20"/>
    <tableColumn id="4" name=" Idade" dataDxfId="23"/>
    <tableColumn id="5" name=" Sexo" dataDxfId="19"/>
    <tableColumn id="6" name=" Bairro" dataDxfId="18"/>
    <tableColumn id="7" name="Cidade" dataDxfId="17"/>
    <tableColumn id="8" name="Viagem" dataDxfId="22"/>
    <tableColumn id="9" name=" Comorbidades" dataDxfId="25"/>
    <tableColumn id="10" name=" Internação" dataDxfId="26"/>
    <tableColumn id="11" name=" Morte" dataDxfId="27"/>
    <tableColumn id="12" name="Trabalha em Hospit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1:D33" totalsRowCount="1" headerRowBorderDxfId="15" tableBorderDxfId="16">
  <autoFilter ref="A21:D32">
    <filterColumn colId="0" hiddenButton="1"/>
    <filterColumn colId="1" hiddenButton="1"/>
    <filterColumn colId="2" hiddenButton="1"/>
    <filterColumn colId="3" hiddenButton="1"/>
  </autoFilter>
  <tableColumns count="4">
    <tableColumn id="1" name="BAIRROS" totalsRowLabel="Total" dataDxfId="14" totalsRowDxfId="11"/>
    <tableColumn id="2" name="CASOS POR BAIRROS" totalsRowFunction="sum" dataDxfId="13" totalsRowDxfId="9"/>
    <tableColumn id="3" name="HOSPITALIZADOS" totalsRowFunction="sum" dataDxfId="12" totalsRowDxfId="10">
      <calculatedColumnFormula>SUMIF($A$2:$A$19,A22,$D$2:$D$19)</calculatedColumnFormula>
    </tableColumn>
    <tableColumn id="4" name="TRAB EM HOSP" totalsRowFunction="sum">
      <calculatedColumnFormula>SUMIF($A$2:$A$19,A22,$E$2:$E$19)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E19" totalsRowShown="0" headerRowDxfId="0" dataDxfId="1" headerRowBorderDxfId="7" tableBorderDxfId="8">
  <autoFilter ref="A1:E19"/>
  <tableColumns count="5">
    <tableColumn id="1" name=" Bairro" dataDxfId="6"/>
    <tableColumn id="2" name=" Morte" dataDxfId="5"/>
    <tableColumn id="3" name=" Comorbidades" dataDxfId="4"/>
    <tableColumn id="4" name=" Internação" dataDxfId="3"/>
    <tableColumn id="5" name="Trabalha em Hospit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workbookViewId="0">
      <pane ySplit="1" topLeftCell="A2" activePane="bottomLeft" state="frozen"/>
      <selection pane="bottomLeft" activeCell="F10" sqref="F10"/>
    </sheetView>
  </sheetViews>
  <sheetFormatPr defaultRowHeight="14.25"/>
  <cols>
    <col min="1" max="1" width="13" customWidth="1"/>
    <col min="2" max="2" width="25.875" customWidth="1"/>
    <col min="3" max="3" width="20.75" customWidth="1"/>
    <col min="4" max="4" width="8.125" customWidth="1"/>
    <col min="5" max="5" width="7.75" customWidth="1"/>
    <col min="6" max="6" width="24.875" bestFit="1" customWidth="1"/>
    <col min="7" max="7" width="9" customWidth="1"/>
    <col min="8" max="8" width="9.125" customWidth="1"/>
    <col min="9" max="9" width="16.125" customWidth="1"/>
    <col min="10" max="10" width="12.625" customWidth="1"/>
    <col min="11" max="11" width="8.5" customWidth="1"/>
    <col min="12" max="12" width="27.375" bestFit="1" customWidth="1"/>
  </cols>
  <sheetData>
    <row r="1" spans="1:14" ht="15" thickBot="1">
      <c r="A1" s="45" t="s">
        <v>0</v>
      </c>
      <c r="B1" s="23" t="s">
        <v>2</v>
      </c>
      <c r="C1" s="45" t="s">
        <v>1</v>
      </c>
      <c r="D1" s="23" t="s">
        <v>3</v>
      </c>
      <c r="E1" s="45" t="s">
        <v>4</v>
      </c>
      <c r="F1" s="24" t="s">
        <v>5</v>
      </c>
      <c r="G1" s="24" t="s">
        <v>9</v>
      </c>
      <c r="H1" s="24" t="s">
        <v>21</v>
      </c>
      <c r="I1" s="24" t="s">
        <v>6</v>
      </c>
      <c r="J1" s="24" t="s">
        <v>7</v>
      </c>
      <c r="K1" s="24" t="s">
        <v>8</v>
      </c>
      <c r="L1" s="25" t="s">
        <v>36</v>
      </c>
      <c r="M1" t="s">
        <v>51</v>
      </c>
      <c r="N1" t="s">
        <v>52</v>
      </c>
    </row>
    <row r="2" spans="1:14" s="1" customFormat="1">
      <c r="A2" s="46">
        <v>1</v>
      </c>
      <c r="B2" s="27">
        <v>43903</v>
      </c>
      <c r="C2" s="46"/>
      <c r="D2" s="26">
        <v>47</v>
      </c>
      <c r="E2" s="46"/>
      <c r="F2" s="36" t="s">
        <v>14</v>
      </c>
      <c r="G2" s="36" t="s">
        <v>15</v>
      </c>
      <c r="H2" s="36"/>
      <c r="I2" s="36" t="s">
        <v>12</v>
      </c>
      <c r="J2" s="36" t="s">
        <v>13</v>
      </c>
      <c r="K2" s="36"/>
      <c r="L2" s="26" t="s">
        <v>12</v>
      </c>
      <c r="N2" s="1">
        <v>20</v>
      </c>
    </row>
    <row r="3" spans="1:14">
      <c r="A3" s="11">
        <v>2</v>
      </c>
      <c r="B3" s="29">
        <v>43907</v>
      </c>
      <c r="C3" s="49">
        <v>43909</v>
      </c>
      <c r="D3" s="28">
        <v>39</v>
      </c>
      <c r="E3" s="11" t="s">
        <v>10</v>
      </c>
      <c r="F3" s="34" t="s">
        <v>16</v>
      </c>
      <c r="G3" s="34" t="s">
        <v>17</v>
      </c>
      <c r="H3" s="34" t="s">
        <v>12</v>
      </c>
      <c r="I3" s="34" t="s">
        <v>12</v>
      </c>
      <c r="J3" s="34" t="s">
        <v>12</v>
      </c>
      <c r="K3" s="34"/>
      <c r="L3" s="28" t="s">
        <v>12</v>
      </c>
      <c r="M3">
        <v>19</v>
      </c>
      <c r="N3">
        <v>20</v>
      </c>
    </row>
    <row r="4" spans="1:14">
      <c r="A4" s="11">
        <v>3</v>
      </c>
      <c r="B4" s="29">
        <v>43908</v>
      </c>
      <c r="C4" s="11"/>
      <c r="D4" s="28">
        <v>38</v>
      </c>
      <c r="E4" s="11" t="s">
        <v>10</v>
      </c>
      <c r="F4" s="34" t="s">
        <v>18</v>
      </c>
      <c r="G4" s="34" t="s">
        <v>17</v>
      </c>
      <c r="H4" s="34"/>
      <c r="I4" s="34" t="s">
        <v>12</v>
      </c>
      <c r="J4" s="34" t="s">
        <v>12</v>
      </c>
      <c r="K4" s="34"/>
      <c r="L4" s="28" t="s">
        <v>12</v>
      </c>
      <c r="N4">
        <v>20</v>
      </c>
    </row>
    <row r="5" spans="1:14" s="1" customFormat="1">
      <c r="A5" s="46">
        <v>4</v>
      </c>
      <c r="B5" s="27">
        <v>43910</v>
      </c>
      <c r="C5" s="46"/>
      <c r="D5" s="26">
        <v>59</v>
      </c>
      <c r="E5" s="46" t="s">
        <v>11</v>
      </c>
      <c r="F5" s="36" t="s">
        <v>19</v>
      </c>
      <c r="G5" s="36" t="s">
        <v>20</v>
      </c>
      <c r="H5" s="36"/>
      <c r="I5" s="36" t="s">
        <v>12</v>
      </c>
      <c r="J5" s="36" t="s">
        <v>13</v>
      </c>
      <c r="K5" s="36"/>
      <c r="L5" s="26" t="s">
        <v>12</v>
      </c>
      <c r="N5" s="1">
        <v>20</v>
      </c>
    </row>
    <row r="6" spans="1:14">
      <c r="A6" s="11">
        <v>5</v>
      </c>
      <c r="B6" s="29">
        <v>43905</v>
      </c>
      <c r="C6" s="49">
        <v>43908</v>
      </c>
      <c r="D6" s="28">
        <v>38</v>
      </c>
      <c r="E6" s="11" t="s">
        <v>10</v>
      </c>
      <c r="F6" s="34" t="s">
        <v>18</v>
      </c>
      <c r="G6" s="34" t="s">
        <v>17</v>
      </c>
      <c r="H6" s="34" t="s">
        <v>12</v>
      </c>
      <c r="I6" s="34"/>
      <c r="J6" s="34"/>
      <c r="K6" s="34"/>
      <c r="L6" s="28"/>
      <c r="M6">
        <v>19</v>
      </c>
    </row>
    <row r="7" spans="1:14">
      <c r="A7" s="11">
        <v>6</v>
      </c>
      <c r="B7" s="29">
        <v>43912</v>
      </c>
      <c r="C7" s="49">
        <v>43916</v>
      </c>
      <c r="D7" s="28">
        <v>47</v>
      </c>
      <c r="E7" s="11" t="s">
        <v>11</v>
      </c>
      <c r="F7" s="34" t="s">
        <v>22</v>
      </c>
      <c r="G7" s="34" t="s">
        <v>17</v>
      </c>
      <c r="H7" s="34" t="s">
        <v>12</v>
      </c>
      <c r="I7" s="34" t="s">
        <v>12</v>
      </c>
      <c r="J7" s="34" t="s">
        <v>13</v>
      </c>
      <c r="K7" s="34"/>
      <c r="L7" s="28" t="s">
        <v>12</v>
      </c>
      <c r="M7">
        <v>19</v>
      </c>
      <c r="N7">
        <v>20</v>
      </c>
    </row>
    <row r="8" spans="1:14">
      <c r="A8" s="11">
        <v>7</v>
      </c>
      <c r="B8" s="29">
        <v>43914</v>
      </c>
      <c r="C8" s="49">
        <v>43920</v>
      </c>
      <c r="D8" s="28">
        <v>39</v>
      </c>
      <c r="E8" s="11" t="s">
        <v>11</v>
      </c>
      <c r="F8" s="34" t="s">
        <v>23</v>
      </c>
      <c r="G8" s="34" t="s">
        <v>17</v>
      </c>
      <c r="H8" s="34" t="s">
        <v>12</v>
      </c>
      <c r="I8" s="34" t="s">
        <v>12</v>
      </c>
      <c r="J8" s="34" t="s">
        <v>13</v>
      </c>
      <c r="K8" s="37">
        <v>43941</v>
      </c>
      <c r="L8" s="28" t="s">
        <v>12</v>
      </c>
      <c r="M8">
        <v>19</v>
      </c>
      <c r="N8">
        <v>20</v>
      </c>
    </row>
    <row r="9" spans="1:14" s="2" customFormat="1">
      <c r="A9" s="47">
        <v>8</v>
      </c>
      <c r="B9" s="31">
        <v>43919</v>
      </c>
      <c r="C9" s="50">
        <v>43920</v>
      </c>
      <c r="D9" s="30">
        <v>34</v>
      </c>
      <c r="E9" s="47"/>
      <c r="F9" s="38" t="s">
        <v>24</v>
      </c>
      <c r="G9" s="38" t="s">
        <v>25</v>
      </c>
      <c r="H9" s="38"/>
      <c r="I9" s="38" t="s">
        <v>13</v>
      </c>
      <c r="J9" s="38" t="s">
        <v>13</v>
      </c>
      <c r="K9" s="38"/>
      <c r="L9" s="30"/>
      <c r="M9" s="2">
        <v>19</v>
      </c>
    </row>
    <row r="10" spans="1:14">
      <c r="A10" s="11">
        <v>9</v>
      </c>
      <c r="B10" s="29">
        <v>43920</v>
      </c>
      <c r="C10" s="49">
        <v>43920</v>
      </c>
      <c r="D10" s="28">
        <v>19</v>
      </c>
      <c r="E10" s="11" t="s">
        <v>11</v>
      </c>
      <c r="F10" s="34" t="s">
        <v>26</v>
      </c>
      <c r="G10" s="34" t="s">
        <v>17</v>
      </c>
      <c r="H10" s="34" t="s">
        <v>12</v>
      </c>
      <c r="I10" s="34" t="s">
        <v>12</v>
      </c>
      <c r="J10" s="34" t="s">
        <v>13</v>
      </c>
      <c r="K10" s="34"/>
      <c r="L10" s="28" t="s">
        <v>12</v>
      </c>
      <c r="M10">
        <v>19</v>
      </c>
      <c r="N10">
        <v>20</v>
      </c>
    </row>
    <row r="11" spans="1:14" s="2" customFormat="1">
      <c r="A11" s="47">
        <v>10</v>
      </c>
      <c r="B11" s="31">
        <v>43920</v>
      </c>
      <c r="C11" s="50">
        <v>43928</v>
      </c>
      <c r="D11" s="30">
        <v>45</v>
      </c>
      <c r="E11" s="47" t="s">
        <v>10</v>
      </c>
      <c r="F11" s="38" t="s">
        <v>27</v>
      </c>
      <c r="G11" s="38" t="s">
        <v>25</v>
      </c>
      <c r="H11" s="38" t="s">
        <v>12</v>
      </c>
      <c r="I11" s="38" t="s">
        <v>13</v>
      </c>
      <c r="J11" s="38" t="s">
        <v>12</v>
      </c>
      <c r="K11" s="38"/>
      <c r="L11" s="30" t="s">
        <v>12</v>
      </c>
      <c r="N11" s="2">
        <v>20</v>
      </c>
    </row>
    <row r="12" spans="1:14">
      <c r="A12" s="11">
        <v>11</v>
      </c>
      <c r="B12" s="29">
        <v>43921</v>
      </c>
      <c r="C12" s="11"/>
      <c r="D12" s="28">
        <v>57</v>
      </c>
      <c r="E12" s="11" t="s">
        <v>11</v>
      </c>
      <c r="F12" s="34" t="s">
        <v>28</v>
      </c>
      <c r="G12" s="34" t="s">
        <v>17</v>
      </c>
      <c r="H12" s="34" t="s">
        <v>12</v>
      </c>
      <c r="I12" s="34" t="s">
        <v>12</v>
      </c>
      <c r="J12" s="34" t="s">
        <v>13</v>
      </c>
      <c r="K12" s="34"/>
      <c r="L12" s="28" t="s">
        <v>12</v>
      </c>
      <c r="N12">
        <v>20</v>
      </c>
    </row>
    <row r="13" spans="1:14" s="2" customFormat="1">
      <c r="A13" s="47">
        <v>12</v>
      </c>
      <c r="B13" s="31">
        <v>43927</v>
      </c>
      <c r="C13" s="47"/>
      <c r="D13" s="30">
        <v>32</v>
      </c>
      <c r="E13" s="47"/>
      <c r="F13" s="38" t="s">
        <v>29</v>
      </c>
      <c r="G13" s="38" t="s">
        <v>30</v>
      </c>
      <c r="H13" s="38" t="s">
        <v>12</v>
      </c>
      <c r="I13" s="38" t="s">
        <v>12</v>
      </c>
      <c r="J13" s="38" t="s">
        <v>12</v>
      </c>
      <c r="K13" s="38"/>
      <c r="L13" s="30" t="s">
        <v>13</v>
      </c>
      <c r="N13" s="2">
        <v>20</v>
      </c>
    </row>
    <row r="14" spans="1:14">
      <c r="A14" s="11">
        <v>13</v>
      </c>
      <c r="B14" s="29">
        <v>43925</v>
      </c>
      <c r="C14" s="49">
        <v>43934</v>
      </c>
      <c r="D14" s="28">
        <v>91</v>
      </c>
      <c r="E14" s="11" t="s">
        <v>11</v>
      </c>
      <c r="F14" s="34" t="s">
        <v>31</v>
      </c>
      <c r="G14" s="34" t="s">
        <v>17</v>
      </c>
      <c r="H14" s="34" t="s">
        <v>12</v>
      </c>
      <c r="I14" s="34" t="s">
        <v>13</v>
      </c>
      <c r="J14" s="34" t="s">
        <v>13</v>
      </c>
      <c r="K14" s="37">
        <v>43934</v>
      </c>
      <c r="L14" s="28" t="s">
        <v>12</v>
      </c>
      <c r="M14">
        <v>19</v>
      </c>
      <c r="N14">
        <v>20</v>
      </c>
    </row>
    <row r="15" spans="1:14" s="3" customFormat="1">
      <c r="A15" s="48">
        <v>14</v>
      </c>
      <c r="B15" s="33">
        <v>43921</v>
      </c>
      <c r="C15" s="48"/>
      <c r="D15" s="32">
        <v>57</v>
      </c>
      <c r="E15" s="48" t="s">
        <v>11</v>
      </c>
      <c r="F15" s="40" t="s">
        <v>28</v>
      </c>
      <c r="G15" s="40" t="s">
        <v>17</v>
      </c>
      <c r="H15" s="40" t="s">
        <v>12</v>
      </c>
      <c r="I15" s="40"/>
      <c r="J15" s="40"/>
      <c r="K15" s="40"/>
      <c r="L15" s="32"/>
      <c r="M15" s="3">
        <v>19</v>
      </c>
    </row>
    <row r="16" spans="1:14" s="2" customFormat="1" ht="15" customHeight="1">
      <c r="A16" s="47">
        <v>15</v>
      </c>
      <c r="B16" s="30" t="s">
        <v>32</v>
      </c>
      <c r="C16" s="50">
        <v>43933</v>
      </c>
      <c r="D16" s="30">
        <v>36</v>
      </c>
      <c r="E16" s="47" t="s">
        <v>11</v>
      </c>
      <c r="F16" s="38" t="s">
        <v>27</v>
      </c>
      <c r="G16" s="38" t="s">
        <v>25</v>
      </c>
      <c r="H16" s="38"/>
      <c r="I16" s="38" t="s">
        <v>12</v>
      </c>
      <c r="J16" s="38" t="s">
        <v>12</v>
      </c>
      <c r="K16" s="38"/>
      <c r="L16" s="30" t="s">
        <v>12</v>
      </c>
      <c r="N16" s="2">
        <v>20</v>
      </c>
    </row>
    <row r="17" spans="1:14">
      <c r="A17" s="11">
        <v>16</v>
      </c>
      <c r="B17" s="29">
        <v>43931</v>
      </c>
      <c r="C17" s="49">
        <v>43934</v>
      </c>
      <c r="D17" s="32">
        <v>28</v>
      </c>
      <c r="E17" s="48" t="s">
        <v>11</v>
      </c>
      <c r="F17" s="40" t="s">
        <v>33</v>
      </c>
      <c r="G17" s="40" t="s">
        <v>17</v>
      </c>
      <c r="H17" s="40" t="s">
        <v>12</v>
      </c>
      <c r="I17" s="40" t="s">
        <v>12</v>
      </c>
      <c r="J17" s="40" t="s">
        <v>12</v>
      </c>
      <c r="K17" s="34"/>
      <c r="L17" s="32" t="s">
        <v>13</v>
      </c>
      <c r="M17">
        <v>19</v>
      </c>
      <c r="N17" s="3">
        <v>20</v>
      </c>
    </row>
    <row r="18" spans="1:14">
      <c r="A18" s="11">
        <v>17</v>
      </c>
      <c r="B18" s="29">
        <v>43935</v>
      </c>
      <c r="C18" s="49"/>
      <c r="D18" s="32">
        <v>44</v>
      </c>
      <c r="E18" s="48"/>
      <c r="F18" s="40" t="s">
        <v>18</v>
      </c>
      <c r="G18" s="40" t="s">
        <v>17</v>
      </c>
      <c r="H18" s="40"/>
      <c r="I18" s="40"/>
      <c r="J18" s="40"/>
      <c r="K18" s="34"/>
      <c r="L18" s="32" t="s">
        <v>13</v>
      </c>
      <c r="N18" s="3">
        <v>20</v>
      </c>
    </row>
    <row r="19" spans="1:14">
      <c r="A19" s="11">
        <v>18</v>
      </c>
      <c r="B19" s="29">
        <v>43936</v>
      </c>
      <c r="C19" s="49"/>
      <c r="D19" s="32">
        <v>46</v>
      </c>
      <c r="E19" s="48"/>
      <c r="F19" s="40" t="s">
        <v>35</v>
      </c>
      <c r="G19" s="40" t="s">
        <v>17</v>
      </c>
      <c r="H19" s="40"/>
      <c r="I19" s="40"/>
      <c r="J19" s="40"/>
      <c r="K19" s="34"/>
      <c r="L19" s="32" t="s">
        <v>13</v>
      </c>
      <c r="N19" s="3">
        <v>20</v>
      </c>
    </row>
    <row r="20" spans="1:14">
      <c r="A20" s="11">
        <v>19</v>
      </c>
      <c r="B20" s="29">
        <v>43932</v>
      </c>
      <c r="C20" s="49">
        <v>43935</v>
      </c>
      <c r="D20" s="32">
        <v>85</v>
      </c>
      <c r="E20" s="48" t="s">
        <v>11</v>
      </c>
      <c r="F20" s="40" t="s">
        <v>28</v>
      </c>
      <c r="G20" s="40" t="s">
        <v>17</v>
      </c>
      <c r="H20" s="40" t="s">
        <v>12</v>
      </c>
      <c r="I20" s="40" t="s">
        <v>12</v>
      </c>
      <c r="J20" s="40" t="s">
        <v>13</v>
      </c>
      <c r="K20" s="34"/>
      <c r="L20" s="28"/>
      <c r="M20">
        <v>19</v>
      </c>
    </row>
    <row r="21" spans="1:14">
      <c r="A21" s="11">
        <v>20</v>
      </c>
      <c r="B21" s="29">
        <v>43929</v>
      </c>
      <c r="C21" s="49"/>
      <c r="D21" s="32">
        <v>29</v>
      </c>
      <c r="E21" s="48" t="s">
        <v>10</v>
      </c>
      <c r="F21" s="40" t="s">
        <v>37</v>
      </c>
      <c r="G21" s="40" t="s">
        <v>17</v>
      </c>
      <c r="H21" s="40" t="s">
        <v>12</v>
      </c>
      <c r="I21" s="40" t="s">
        <v>12</v>
      </c>
      <c r="J21" s="40" t="s">
        <v>12</v>
      </c>
      <c r="K21" s="34"/>
      <c r="L21" s="28" t="s">
        <v>13</v>
      </c>
      <c r="N21">
        <v>20</v>
      </c>
    </row>
    <row r="22" spans="1:14" s="3" customFormat="1">
      <c r="A22" s="11">
        <v>21</v>
      </c>
      <c r="B22" s="33">
        <v>43935</v>
      </c>
      <c r="C22" s="51">
        <v>43935</v>
      </c>
      <c r="D22" s="32">
        <v>86</v>
      </c>
      <c r="E22" s="48" t="s">
        <v>10</v>
      </c>
      <c r="F22" s="40" t="s">
        <v>34</v>
      </c>
      <c r="G22" s="40" t="s">
        <v>17</v>
      </c>
      <c r="H22" s="40" t="s">
        <v>12</v>
      </c>
      <c r="I22" s="40" t="s">
        <v>13</v>
      </c>
      <c r="J22" s="40" t="s">
        <v>13</v>
      </c>
      <c r="K22" s="41">
        <v>43939</v>
      </c>
      <c r="L22" s="32"/>
      <c r="M22" s="3">
        <v>19</v>
      </c>
      <c r="N22" s="3">
        <v>20</v>
      </c>
    </row>
    <row r="23" spans="1:14" s="3" customFormat="1">
      <c r="A23" s="11">
        <v>22</v>
      </c>
      <c r="B23" s="33">
        <v>43935</v>
      </c>
      <c r="C23" s="51">
        <v>43937</v>
      </c>
      <c r="D23" s="32">
        <v>44</v>
      </c>
      <c r="E23" s="48" t="s">
        <v>10</v>
      </c>
      <c r="F23" s="40" t="s">
        <v>16</v>
      </c>
      <c r="G23" s="40" t="s">
        <v>17</v>
      </c>
      <c r="H23" s="40" t="s">
        <v>12</v>
      </c>
      <c r="I23" s="40"/>
      <c r="J23" s="40"/>
      <c r="K23" s="40"/>
      <c r="L23" s="32"/>
      <c r="M23" s="3">
        <v>19</v>
      </c>
    </row>
    <row r="24" spans="1:14">
      <c r="A24" s="11">
        <v>23</v>
      </c>
      <c r="B24" s="29">
        <v>43936</v>
      </c>
      <c r="C24" s="49">
        <v>43937</v>
      </c>
      <c r="D24" s="32">
        <v>46</v>
      </c>
      <c r="E24" s="48" t="s">
        <v>10</v>
      </c>
      <c r="F24" s="40" t="s">
        <v>35</v>
      </c>
      <c r="G24" s="40" t="s">
        <v>17</v>
      </c>
      <c r="H24" s="40" t="s">
        <v>12</v>
      </c>
      <c r="I24" s="34"/>
      <c r="J24" s="34"/>
      <c r="K24" s="34"/>
      <c r="L24" s="28"/>
      <c r="M24" s="3">
        <v>19</v>
      </c>
    </row>
    <row r="25" spans="1:14" ht="15" thickBot="1">
      <c r="A25" s="12">
        <v>24</v>
      </c>
      <c r="B25" s="42">
        <v>43929</v>
      </c>
      <c r="C25" s="52">
        <v>43939</v>
      </c>
      <c r="D25" s="43">
        <v>29</v>
      </c>
      <c r="E25" s="53" t="s">
        <v>10</v>
      </c>
      <c r="F25" s="44" t="s">
        <v>37</v>
      </c>
      <c r="G25" s="44" t="s">
        <v>17</v>
      </c>
      <c r="H25" s="44" t="s">
        <v>12</v>
      </c>
      <c r="I25" s="35"/>
      <c r="J25" s="35"/>
      <c r="K25" s="35"/>
      <c r="L25" s="28"/>
      <c r="M25" s="3">
        <v>19</v>
      </c>
    </row>
    <row r="26" spans="1:14" ht="15" thickBot="1"/>
    <row r="27" spans="1:14" ht="15">
      <c r="B27" s="6" t="s">
        <v>38</v>
      </c>
      <c r="C27" s="5">
        <f>COUNTIF('Pacientes e Dados'!G8:G26,"Resende")</f>
        <v>14</v>
      </c>
      <c r="F27" s="14" t="s">
        <v>41</v>
      </c>
      <c r="G27" s="62">
        <f>MAX(A:A)</f>
        <v>24</v>
      </c>
      <c r="H27" s="63"/>
    </row>
    <row r="28" spans="1:14" ht="15" thickBot="1">
      <c r="B28" s="7"/>
      <c r="C28" s="21">
        <f>C27/G27</f>
        <v>0.58333333333333337</v>
      </c>
      <c r="F28" s="13" t="s">
        <v>40</v>
      </c>
      <c r="G28" s="18">
        <f>COUNTIF(L2:L25,"S")</f>
        <v>5</v>
      </c>
      <c r="H28" s="16">
        <f t="shared" ref="H27:H31" si="0">G28/$G$27</f>
        <v>0.20833333333333334</v>
      </c>
    </row>
    <row r="29" spans="1:14">
      <c r="B29" s="8" t="s">
        <v>39</v>
      </c>
      <c r="C29" s="22">
        <f>A25-C27</f>
        <v>10</v>
      </c>
      <c r="F29" s="13" t="s">
        <v>42</v>
      </c>
      <c r="G29" s="18">
        <f>COUNTIF(H2:H25,"S")</f>
        <v>0</v>
      </c>
      <c r="H29" s="16">
        <f t="shared" si="0"/>
        <v>0</v>
      </c>
    </row>
    <row r="30" spans="1:14" ht="15" thickBot="1">
      <c r="B30" s="9"/>
      <c r="C30" s="20">
        <f>100%-C28</f>
        <v>0.41666666666666663</v>
      </c>
      <c r="F30" s="13" t="s">
        <v>43</v>
      </c>
      <c r="G30" s="18">
        <f>COUNTIF(I2:I25,"S")</f>
        <v>4</v>
      </c>
      <c r="H30" s="16">
        <f t="shared" si="0"/>
        <v>0.16666666666666666</v>
      </c>
    </row>
    <row r="31" spans="1:14">
      <c r="F31" s="13" t="s">
        <v>44</v>
      </c>
      <c r="G31" s="18">
        <f>COUNTIF(J12:J25,"S")</f>
        <v>4</v>
      </c>
      <c r="H31" s="16">
        <f t="shared" si="0"/>
        <v>0.16666666666666666</v>
      </c>
    </row>
    <row r="32" spans="1:14" ht="15" thickBot="1">
      <c r="F32" s="7" t="s">
        <v>45</v>
      </c>
      <c r="G32" s="19">
        <f>G27-COUNTBLANK(K2:K25)</f>
        <v>3</v>
      </c>
      <c r="H32" s="17">
        <f>G32/$G$27</f>
        <v>0.125</v>
      </c>
    </row>
    <row r="33" spans="6:8" ht="15.75" thickBot="1">
      <c r="F33" s="77" t="s">
        <v>53</v>
      </c>
      <c r="G33" s="61">
        <f>G32/C27</f>
        <v>0.21428571428571427</v>
      </c>
      <c r="H33" s="60"/>
    </row>
  </sheetData>
  <mergeCells count="2">
    <mergeCell ref="G33:H33"/>
    <mergeCell ref="G27:H2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20" workbookViewId="0">
      <selection activeCell="E33" sqref="E33"/>
    </sheetView>
  </sheetViews>
  <sheetFormatPr defaultRowHeight="14.25"/>
  <cols>
    <col min="1" max="1" width="21" bestFit="1" customWidth="1"/>
    <col min="2" max="2" width="22.875" customWidth="1"/>
    <col min="3" max="3" width="18.875" customWidth="1"/>
    <col min="4" max="4" width="17.125" customWidth="1"/>
    <col min="5" max="5" width="27.375" bestFit="1" customWidth="1"/>
  </cols>
  <sheetData>
    <row r="1" spans="1:5" ht="15" hidden="1" thickBot="1">
      <c r="A1" s="58" t="s">
        <v>5</v>
      </c>
      <c r="B1" s="58" t="s">
        <v>8</v>
      </c>
      <c r="C1" s="58" t="s">
        <v>6</v>
      </c>
      <c r="D1" s="58" t="s">
        <v>7</v>
      </c>
      <c r="E1" s="59" t="s">
        <v>36</v>
      </c>
    </row>
    <row r="2" spans="1:5" hidden="1">
      <c r="A2" s="34" t="s">
        <v>16</v>
      </c>
      <c r="B2" s="34"/>
      <c r="C2" s="34" t="s">
        <v>12</v>
      </c>
      <c r="D2" s="34" t="s">
        <v>12</v>
      </c>
      <c r="E2" s="15" t="s">
        <v>12</v>
      </c>
    </row>
    <row r="3" spans="1:5" hidden="1">
      <c r="A3" s="34" t="s">
        <v>18</v>
      </c>
      <c r="B3" s="34"/>
      <c r="C3" s="34" t="s">
        <v>12</v>
      </c>
      <c r="D3" s="34" t="s">
        <v>12</v>
      </c>
      <c r="E3" s="15" t="s">
        <v>12</v>
      </c>
    </row>
    <row r="4" spans="1:5" hidden="1">
      <c r="A4" s="34" t="s">
        <v>18</v>
      </c>
      <c r="B4" s="34"/>
      <c r="C4" s="34"/>
      <c r="D4" s="34"/>
      <c r="E4" s="15"/>
    </row>
    <row r="5" spans="1:5" hidden="1">
      <c r="A5" s="34" t="s">
        <v>22</v>
      </c>
      <c r="B5" s="34"/>
      <c r="C5" s="34" t="s">
        <v>12</v>
      </c>
      <c r="D5" s="34">
        <v>1</v>
      </c>
      <c r="E5" s="15" t="s">
        <v>12</v>
      </c>
    </row>
    <row r="6" spans="1:5" hidden="1">
      <c r="A6" s="34" t="s">
        <v>23</v>
      </c>
      <c r="B6" s="37">
        <v>43941</v>
      </c>
      <c r="C6" s="34" t="s">
        <v>12</v>
      </c>
      <c r="D6" s="34">
        <v>1</v>
      </c>
      <c r="E6" s="15" t="s">
        <v>12</v>
      </c>
    </row>
    <row r="7" spans="1:5" hidden="1">
      <c r="A7" s="34" t="s">
        <v>26</v>
      </c>
      <c r="B7" s="34"/>
      <c r="C7" s="34" t="s">
        <v>12</v>
      </c>
      <c r="D7" s="34">
        <v>1</v>
      </c>
      <c r="E7" s="15" t="s">
        <v>12</v>
      </c>
    </row>
    <row r="8" spans="1:5" hidden="1">
      <c r="A8" s="34" t="s">
        <v>28</v>
      </c>
      <c r="B8" s="34"/>
      <c r="C8" s="34" t="s">
        <v>12</v>
      </c>
      <c r="D8" s="34">
        <v>1</v>
      </c>
      <c r="E8" s="15" t="s">
        <v>12</v>
      </c>
    </row>
    <row r="9" spans="1:5" hidden="1">
      <c r="A9" s="34" t="s">
        <v>31</v>
      </c>
      <c r="B9" s="37">
        <v>43934</v>
      </c>
      <c r="C9" s="34">
        <v>1</v>
      </c>
      <c r="D9" s="34">
        <v>1</v>
      </c>
      <c r="E9" s="15" t="s">
        <v>12</v>
      </c>
    </row>
    <row r="10" spans="1:5" hidden="1">
      <c r="A10" s="40" t="s">
        <v>28</v>
      </c>
      <c r="B10" s="40"/>
      <c r="C10" s="40"/>
      <c r="D10" s="40"/>
      <c r="E10" s="39"/>
    </row>
    <row r="11" spans="1:5" hidden="1">
      <c r="A11" s="40" t="s">
        <v>33</v>
      </c>
      <c r="B11" s="34"/>
      <c r="C11" s="40" t="s">
        <v>12</v>
      </c>
      <c r="D11" s="40" t="s">
        <v>12</v>
      </c>
      <c r="E11" s="39">
        <v>1</v>
      </c>
    </row>
    <row r="12" spans="1:5" hidden="1">
      <c r="A12" s="40" t="s">
        <v>18</v>
      </c>
      <c r="B12" s="34"/>
      <c r="C12" s="40"/>
      <c r="D12" s="40"/>
      <c r="E12" s="39">
        <v>1</v>
      </c>
    </row>
    <row r="13" spans="1:5" hidden="1">
      <c r="A13" s="40" t="s">
        <v>35</v>
      </c>
      <c r="B13" s="34"/>
      <c r="C13" s="40"/>
      <c r="D13" s="40"/>
      <c r="E13" s="39">
        <v>1</v>
      </c>
    </row>
    <row r="14" spans="1:5" hidden="1">
      <c r="A14" s="40" t="s">
        <v>28</v>
      </c>
      <c r="B14" s="34"/>
      <c r="C14" s="40" t="s">
        <v>12</v>
      </c>
      <c r="D14" s="40">
        <v>1</v>
      </c>
      <c r="E14" s="15"/>
    </row>
    <row r="15" spans="1:5" hidden="1">
      <c r="A15" s="40" t="s">
        <v>37</v>
      </c>
      <c r="B15" s="34"/>
      <c r="C15" s="40" t="s">
        <v>12</v>
      </c>
      <c r="D15" s="40" t="s">
        <v>12</v>
      </c>
      <c r="E15" s="15">
        <v>1</v>
      </c>
    </row>
    <row r="16" spans="1:5" hidden="1">
      <c r="A16" s="40" t="s">
        <v>34</v>
      </c>
      <c r="B16" s="41">
        <v>43939</v>
      </c>
      <c r="C16" s="40">
        <v>1</v>
      </c>
      <c r="D16" s="40">
        <v>1</v>
      </c>
      <c r="E16" s="39"/>
    </row>
    <row r="17" spans="1:5" hidden="1">
      <c r="A17" s="40" t="s">
        <v>16</v>
      </c>
      <c r="B17" s="40"/>
      <c r="C17" s="40"/>
      <c r="D17" s="40"/>
      <c r="E17" s="39"/>
    </row>
    <row r="18" spans="1:5" hidden="1">
      <c r="A18" s="40" t="s">
        <v>35</v>
      </c>
      <c r="B18" s="34"/>
      <c r="C18" s="34"/>
      <c r="D18" s="34"/>
      <c r="E18" s="15"/>
    </row>
    <row r="19" spans="1:5" hidden="1">
      <c r="A19" s="40" t="s">
        <v>37</v>
      </c>
      <c r="B19" s="34"/>
      <c r="C19" s="34"/>
      <c r="D19" s="34"/>
      <c r="E19" s="15"/>
    </row>
    <row r="21" spans="1:5" ht="15" thickBot="1">
      <c r="A21" s="55" t="s">
        <v>49</v>
      </c>
      <c r="B21" s="56" t="s">
        <v>46</v>
      </c>
      <c r="C21" s="55" t="s">
        <v>47</v>
      </c>
      <c r="D21" s="57" t="s">
        <v>48</v>
      </c>
    </row>
    <row r="22" spans="1:5">
      <c r="A22" s="54" t="s">
        <v>35</v>
      </c>
      <c r="B22" s="10">
        <f>COUNTIF($A$2:$A$19,"Campos Elíseos")</f>
        <v>2</v>
      </c>
      <c r="C22" s="11">
        <f>SUMIF($A$2:$A$19,A22,$D$2:$D$19)</f>
        <v>0</v>
      </c>
      <c r="D22" s="28">
        <f>SUMIF($A$2:$A$19,A22,$E$2:$E$19)</f>
        <v>1</v>
      </c>
    </row>
    <row r="23" spans="1:5">
      <c r="A23" s="54" t="s">
        <v>16</v>
      </c>
      <c r="B23" s="11">
        <f>COUNTIF($A$2:$A$19,"Jardim Brasília")</f>
        <v>2</v>
      </c>
      <c r="C23" s="11">
        <f t="shared" ref="C23:C32" si="0">SUMIF($A$2:$A$19,A23,$D$2:$D$19)</f>
        <v>0</v>
      </c>
      <c r="D23" s="28">
        <f t="shared" ref="D23:D32" si="1">SUMIF($A$2:$A$19,A23,$E$2:$E$19)</f>
        <v>0</v>
      </c>
    </row>
    <row r="24" spans="1:5">
      <c r="A24" s="54" t="s">
        <v>18</v>
      </c>
      <c r="B24" s="11">
        <f>COUNTIF($A$2:$A$19,"Jardim Jalisco")</f>
        <v>3</v>
      </c>
      <c r="C24" s="11">
        <f t="shared" si="0"/>
        <v>0</v>
      </c>
      <c r="D24" s="28">
        <f t="shared" si="1"/>
        <v>1</v>
      </c>
    </row>
    <row r="25" spans="1:5">
      <c r="A25" s="54" t="s">
        <v>34</v>
      </c>
      <c r="B25" s="11">
        <f>COUNTIF($A$2:$A$19,"Jardim Primavera")</f>
        <v>1</v>
      </c>
      <c r="C25" s="11">
        <f t="shared" si="0"/>
        <v>1</v>
      </c>
      <c r="D25" s="28">
        <f t="shared" si="1"/>
        <v>0</v>
      </c>
    </row>
    <row r="26" spans="1:5">
      <c r="A26" s="54" t="s">
        <v>28</v>
      </c>
      <c r="B26" s="11">
        <f>COUNTIF($A$2:$A$19,"Liberdade")</f>
        <v>3</v>
      </c>
      <c r="C26" s="11">
        <f t="shared" si="0"/>
        <v>2</v>
      </c>
      <c r="D26" s="28">
        <f t="shared" si="1"/>
        <v>0</v>
      </c>
    </row>
    <row r="27" spans="1:5">
      <c r="A27" s="54" t="s">
        <v>22</v>
      </c>
      <c r="B27" s="11">
        <f>COUNTIF($A$2:$A$19,"Morada da colina")</f>
        <v>1</v>
      </c>
      <c r="C27" s="11">
        <f t="shared" si="0"/>
        <v>1</v>
      </c>
      <c r="D27" s="28">
        <f t="shared" si="1"/>
        <v>0</v>
      </c>
    </row>
    <row r="28" spans="1:5">
      <c r="A28" s="54" t="s">
        <v>33</v>
      </c>
      <c r="B28" s="11">
        <f>COUNTIF($A$2:$A$19,"Morada do Castelo")</f>
        <v>1</v>
      </c>
      <c r="C28" s="11">
        <f t="shared" si="0"/>
        <v>0</v>
      </c>
      <c r="D28" s="28">
        <f t="shared" si="1"/>
        <v>1</v>
      </c>
    </row>
    <row r="29" spans="1:5">
      <c r="A29" s="54" t="s">
        <v>26</v>
      </c>
      <c r="B29" s="11">
        <f>COUNTIF($A$2:$A$19,"Morada do Contorno")</f>
        <v>1</v>
      </c>
      <c r="C29" s="11">
        <f t="shared" si="0"/>
        <v>1</v>
      </c>
      <c r="D29" s="28">
        <f t="shared" si="1"/>
        <v>0</v>
      </c>
    </row>
    <row r="30" spans="1:5">
      <c r="A30" s="54" t="s">
        <v>37</v>
      </c>
      <c r="B30" s="11">
        <f>COUNTIF($A$2:$A$19,"Novo Surubi")</f>
        <v>2</v>
      </c>
      <c r="C30" s="11">
        <f t="shared" si="0"/>
        <v>0</v>
      </c>
      <c r="D30" s="28">
        <f t="shared" si="1"/>
        <v>1</v>
      </c>
    </row>
    <row r="31" spans="1:5">
      <c r="A31" s="54" t="s">
        <v>31</v>
      </c>
      <c r="B31" s="11">
        <f>COUNTIF($A$2:$A$19,"Vila Isabel")</f>
        <v>1</v>
      </c>
      <c r="C31" s="11">
        <f t="shared" si="0"/>
        <v>1</v>
      </c>
      <c r="D31" s="28">
        <f t="shared" si="1"/>
        <v>0</v>
      </c>
    </row>
    <row r="32" spans="1:5">
      <c r="A32" s="54" t="s">
        <v>23</v>
      </c>
      <c r="B32" s="11">
        <f>COUNTIF($A$2:$A$19,"Vila Julieta")</f>
        <v>1</v>
      </c>
      <c r="C32" s="11">
        <f t="shared" si="0"/>
        <v>1</v>
      </c>
      <c r="D32" s="28">
        <f t="shared" si="1"/>
        <v>0</v>
      </c>
    </row>
    <row r="33" spans="1:4">
      <c r="A33" s="54" t="s">
        <v>50</v>
      </c>
      <c r="B33" s="11">
        <f>SUBTOTAL(109,Tabela2[CASOS POR BAIRROS])</f>
        <v>18</v>
      </c>
      <c r="C33" s="11">
        <f>SUBTOTAL(109,Tabela2[HOSPITALIZADOS])</f>
        <v>7</v>
      </c>
      <c r="D33">
        <f>SUBTOTAL(109,Tabela2[TRAB EM HOSP])</f>
        <v>4</v>
      </c>
    </row>
  </sheetData>
  <sortState ref="A22:A39">
    <sortCondition ref="A22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showGridLines="0" workbookViewId="0">
      <selection activeCell="D19" sqref="D19"/>
    </sheetView>
  </sheetViews>
  <sheetFormatPr defaultRowHeight="14.25"/>
  <cols>
    <col min="1" max="1" width="24.875" style="3" customWidth="1"/>
    <col min="3" max="3" width="12.125" bestFit="1" customWidth="1"/>
  </cols>
  <sheetData>
    <row r="1" spans="1:5" ht="16.5" thickBot="1">
      <c r="A1" s="70" t="s">
        <v>60</v>
      </c>
    </row>
    <row r="2" spans="1:5" ht="15.75">
      <c r="A2" s="69" t="s">
        <v>54</v>
      </c>
      <c r="C2" s="74" t="s">
        <v>57</v>
      </c>
      <c r="D2" s="71">
        <f>COUNTIF(A:A,"Confirmado")</f>
        <v>21</v>
      </c>
      <c r="E2" s="4"/>
    </row>
    <row r="3" spans="1:5" ht="15.75">
      <c r="A3" s="64" t="s">
        <v>54</v>
      </c>
      <c r="C3" s="75" t="s">
        <v>58</v>
      </c>
      <c r="D3" s="72">
        <f>COUNTIF(A:A,"Descartado")</f>
        <v>59</v>
      </c>
      <c r="E3" s="4"/>
    </row>
    <row r="4" spans="1:5" ht="16.5" thickBot="1">
      <c r="A4" s="64" t="s">
        <v>54</v>
      </c>
      <c r="C4" s="76" t="s">
        <v>59</v>
      </c>
      <c r="D4" s="73">
        <f>COUNTIF(A:A,"Suspeito em Investigação")</f>
        <v>23</v>
      </c>
      <c r="E4" s="4"/>
    </row>
    <row r="5" spans="1:5" ht="15.75">
      <c r="A5" s="64" t="s">
        <v>54</v>
      </c>
    </row>
    <row r="6" spans="1:5" ht="15.75">
      <c r="A6" s="64" t="s">
        <v>54</v>
      </c>
    </row>
    <row r="7" spans="1:5" ht="15.75">
      <c r="A7" s="64" t="s">
        <v>54</v>
      </c>
    </row>
    <row r="8" spans="1:5" ht="15.75">
      <c r="A8" s="64" t="s">
        <v>54</v>
      </c>
    </row>
    <row r="9" spans="1:5" ht="15.75">
      <c r="A9" s="64" t="s">
        <v>54</v>
      </c>
    </row>
    <row r="10" spans="1:5" ht="15.75">
      <c r="A10" s="64" t="s">
        <v>54</v>
      </c>
    </row>
    <row r="11" spans="1:5" ht="15.75">
      <c r="A11" s="65" t="s">
        <v>55</v>
      </c>
    </row>
    <row r="12" spans="1:5" ht="15.75">
      <c r="A12" s="64" t="s">
        <v>54</v>
      </c>
    </row>
    <row r="13" spans="1:5" ht="15.75">
      <c r="A13" s="64" t="s">
        <v>54</v>
      </c>
    </row>
    <row r="14" spans="1:5" ht="15.75">
      <c r="A14" s="64" t="s">
        <v>54</v>
      </c>
    </row>
    <row r="15" spans="1:5" ht="15.75">
      <c r="A15" s="64" t="s">
        <v>54</v>
      </c>
    </row>
    <row r="16" spans="1:5" ht="15.75">
      <c r="A16" s="64" t="s">
        <v>54</v>
      </c>
    </row>
    <row r="17" spans="1:1" ht="15.75">
      <c r="A17" s="64" t="s">
        <v>54</v>
      </c>
    </row>
    <row r="18" spans="1:1" ht="15.75">
      <c r="A18" s="64" t="s">
        <v>54</v>
      </c>
    </row>
    <row r="19" spans="1:1" ht="15.75">
      <c r="A19" s="64" t="s">
        <v>54</v>
      </c>
    </row>
    <row r="20" spans="1:1" ht="15.75">
      <c r="A20" s="64" t="s">
        <v>54</v>
      </c>
    </row>
    <row r="21" spans="1:1" ht="15.75">
      <c r="A21" s="64" t="s">
        <v>54</v>
      </c>
    </row>
    <row r="22" spans="1:1" ht="15.75">
      <c r="A22" s="64" t="s">
        <v>54</v>
      </c>
    </row>
    <row r="23" spans="1:1" ht="15.75">
      <c r="A23" s="64" t="s">
        <v>54</v>
      </c>
    </row>
    <row r="24" spans="1:1" ht="15.75">
      <c r="A24" s="64" t="s">
        <v>54</v>
      </c>
    </row>
    <row r="25" spans="1:1" ht="15.75">
      <c r="A25" s="64" t="s">
        <v>54</v>
      </c>
    </row>
    <row r="26" spans="1:1" ht="15.75">
      <c r="A26" s="64" t="s">
        <v>54</v>
      </c>
    </row>
    <row r="27" spans="1:1" ht="15.75">
      <c r="A27" s="66" t="s">
        <v>55</v>
      </c>
    </row>
    <row r="28" spans="1:1" ht="15.75">
      <c r="A28" s="64" t="s">
        <v>54</v>
      </c>
    </row>
    <row r="29" spans="1:1" ht="15.75">
      <c r="A29" s="64" t="s">
        <v>54</v>
      </c>
    </row>
    <row r="30" spans="1:1" ht="15.75">
      <c r="A30" s="64" t="s">
        <v>54</v>
      </c>
    </row>
    <row r="31" spans="1:1" ht="15.75">
      <c r="A31" s="64" t="s">
        <v>54</v>
      </c>
    </row>
    <row r="32" spans="1:1" ht="15.75">
      <c r="A32" s="64" t="s">
        <v>54</v>
      </c>
    </row>
    <row r="33" spans="1:1" ht="15.75">
      <c r="A33" s="64" t="s">
        <v>54</v>
      </c>
    </row>
    <row r="34" spans="1:1" ht="15.75">
      <c r="A34" s="64" t="s">
        <v>54</v>
      </c>
    </row>
    <row r="35" spans="1:1" ht="15.75">
      <c r="A35" s="64" t="s">
        <v>54</v>
      </c>
    </row>
    <row r="36" spans="1:1" ht="15.75">
      <c r="A36" s="64" t="s">
        <v>54</v>
      </c>
    </row>
    <row r="37" spans="1:1" ht="15.75">
      <c r="A37" s="64" t="s">
        <v>54</v>
      </c>
    </row>
    <row r="38" spans="1:1" ht="15.75">
      <c r="A38" s="64" t="s">
        <v>54</v>
      </c>
    </row>
    <row r="39" spans="1:1" ht="15.75">
      <c r="A39" s="64" t="s">
        <v>54</v>
      </c>
    </row>
    <row r="40" spans="1:1" ht="15.75">
      <c r="A40" s="64" t="s">
        <v>54</v>
      </c>
    </row>
    <row r="41" spans="1:1" ht="15.75">
      <c r="A41" s="64" t="s">
        <v>54</v>
      </c>
    </row>
    <row r="42" spans="1:1" ht="15.75">
      <c r="A42" s="64" t="s">
        <v>54</v>
      </c>
    </row>
    <row r="43" spans="1:1" ht="15.75">
      <c r="A43" s="64" t="s">
        <v>54</v>
      </c>
    </row>
    <row r="44" spans="1:1" ht="15.75">
      <c r="A44" s="64" t="s">
        <v>54</v>
      </c>
    </row>
    <row r="45" spans="1:1" ht="15.75">
      <c r="A45" s="64" t="s">
        <v>54</v>
      </c>
    </row>
    <row r="46" spans="1:1" ht="15.75">
      <c r="A46" s="64" t="s">
        <v>54</v>
      </c>
    </row>
    <row r="47" spans="1:1" ht="15.75">
      <c r="A47" s="64" t="s">
        <v>54</v>
      </c>
    </row>
    <row r="48" spans="1:1" ht="15.75">
      <c r="A48" s="64" t="s">
        <v>54</v>
      </c>
    </row>
    <row r="49" spans="1:1" ht="15.75">
      <c r="A49" s="64" t="s">
        <v>54</v>
      </c>
    </row>
    <row r="50" spans="1:1" ht="15.75">
      <c r="A50" s="64" t="s">
        <v>54</v>
      </c>
    </row>
    <row r="51" spans="1:1" ht="15.75">
      <c r="A51" s="64" t="s">
        <v>54</v>
      </c>
    </row>
    <row r="52" spans="1:1" ht="15.75">
      <c r="A52" s="64" t="s">
        <v>54</v>
      </c>
    </row>
    <row r="53" spans="1:1" ht="15.75">
      <c r="A53" s="64" t="s">
        <v>54</v>
      </c>
    </row>
    <row r="54" spans="1:1" ht="15.75">
      <c r="A54" s="64" t="s">
        <v>54</v>
      </c>
    </row>
    <row r="55" spans="1:1" ht="15.75">
      <c r="A55" s="66" t="s">
        <v>55</v>
      </c>
    </row>
    <row r="56" spans="1:1" ht="15.75">
      <c r="A56" s="64" t="s">
        <v>54</v>
      </c>
    </row>
    <row r="57" spans="1:1" ht="15.75">
      <c r="A57" s="64" t="s">
        <v>54</v>
      </c>
    </row>
    <row r="58" spans="1:1" ht="15.75">
      <c r="A58" s="64" t="s">
        <v>54</v>
      </c>
    </row>
    <row r="59" spans="1:1" ht="15.75">
      <c r="A59" s="66" t="s">
        <v>55</v>
      </c>
    </row>
    <row r="60" spans="1:1" ht="15.75">
      <c r="A60" s="64" t="s">
        <v>56</v>
      </c>
    </row>
    <row r="61" spans="1:1" ht="15.75">
      <c r="A61" s="64" t="s">
        <v>54</v>
      </c>
    </row>
    <row r="62" spans="1:1" ht="15.75">
      <c r="A62" s="64" t="s">
        <v>56</v>
      </c>
    </row>
    <row r="63" spans="1:1" ht="15.75">
      <c r="A63" s="66" t="s">
        <v>55</v>
      </c>
    </row>
    <row r="64" spans="1:1" ht="15.75">
      <c r="A64" s="64" t="s">
        <v>54</v>
      </c>
    </row>
    <row r="65" spans="1:1" ht="15.75">
      <c r="A65" s="64" t="s">
        <v>54</v>
      </c>
    </row>
    <row r="66" spans="1:1" ht="15.75">
      <c r="A66" s="66" t="s">
        <v>55</v>
      </c>
    </row>
    <row r="67" spans="1:1" ht="15.75">
      <c r="A67" s="64" t="s">
        <v>56</v>
      </c>
    </row>
    <row r="68" spans="1:1" ht="15.75">
      <c r="A68" s="66" t="s">
        <v>55</v>
      </c>
    </row>
    <row r="69" spans="1:1" ht="15.75">
      <c r="A69" s="64" t="s">
        <v>56</v>
      </c>
    </row>
    <row r="70" spans="1:1" ht="15.75">
      <c r="A70" s="64" t="s">
        <v>56</v>
      </c>
    </row>
    <row r="71" spans="1:1" ht="15.75">
      <c r="A71" s="64" t="s">
        <v>56</v>
      </c>
    </row>
    <row r="72" spans="1:1" ht="15.75">
      <c r="A72" s="64" t="s">
        <v>56</v>
      </c>
    </row>
    <row r="73" spans="1:1" ht="15.75">
      <c r="A73" s="64" t="s">
        <v>54</v>
      </c>
    </row>
    <row r="74" spans="1:1" ht="15.75">
      <c r="A74" s="64" t="s">
        <v>54</v>
      </c>
    </row>
    <row r="75" spans="1:1" ht="15.75">
      <c r="A75" s="64" t="s">
        <v>56</v>
      </c>
    </row>
    <row r="76" spans="1:1" ht="15.75">
      <c r="A76" s="64" t="s">
        <v>56</v>
      </c>
    </row>
    <row r="77" spans="1:1" ht="15.75">
      <c r="A77" s="64" t="s">
        <v>56</v>
      </c>
    </row>
    <row r="78" spans="1:1" ht="15.75">
      <c r="A78" s="66" t="s">
        <v>61</v>
      </c>
    </row>
    <row r="79" spans="1:1" ht="15.75">
      <c r="A79" s="64" t="s">
        <v>56</v>
      </c>
    </row>
    <row r="80" spans="1:1" ht="15.75">
      <c r="A80" s="66" t="s">
        <v>61</v>
      </c>
    </row>
    <row r="81" spans="1:1" ht="15.75">
      <c r="A81" s="64" t="s">
        <v>56</v>
      </c>
    </row>
    <row r="82" spans="1:1" ht="15.75">
      <c r="A82" s="66" t="s">
        <v>61</v>
      </c>
    </row>
    <row r="83" spans="1:1" ht="15.75">
      <c r="A83" s="64" t="s">
        <v>56</v>
      </c>
    </row>
    <row r="84" spans="1:1" ht="15.75">
      <c r="A84" s="64" t="s">
        <v>56</v>
      </c>
    </row>
    <row r="85" spans="1:1" ht="15.75">
      <c r="A85" s="64" t="s">
        <v>56</v>
      </c>
    </row>
    <row r="86" spans="1:1" ht="15.75">
      <c r="A86" s="64" t="s">
        <v>56</v>
      </c>
    </row>
    <row r="87" spans="1:1" ht="15.75">
      <c r="A87" s="64" t="s">
        <v>56</v>
      </c>
    </row>
    <row r="88" spans="1:1" ht="15.75">
      <c r="A88" s="66" t="s">
        <v>61</v>
      </c>
    </row>
    <row r="89" spans="1:1" ht="15.75">
      <c r="A89" s="66" t="s">
        <v>61</v>
      </c>
    </row>
    <row r="90" spans="1:1" ht="15.75">
      <c r="A90" s="64" t="s">
        <v>56</v>
      </c>
    </row>
    <row r="91" spans="1:1" ht="15.75">
      <c r="A91" s="64" t="s">
        <v>56</v>
      </c>
    </row>
    <row r="92" spans="1:1" ht="15.75">
      <c r="A92" s="66" t="s">
        <v>61</v>
      </c>
    </row>
    <row r="93" spans="1:1" ht="15.75">
      <c r="A93" s="64" t="s">
        <v>56</v>
      </c>
    </row>
    <row r="94" spans="1:1" ht="15.75">
      <c r="A94" s="64" t="s">
        <v>56</v>
      </c>
    </row>
    <row r="95" spans="1:1" ht="15.75">
      <c r="A95" s="64" t="s">
        <v>56</v>
      </c>
    </row>
    <row r="96" spans="1:1" ht="15.75">
      <c r="A96" s="64" t="s">
        <v>56</v>
      </c>
    </row>
    <row r="97" spans="1:1">
      <c r="A97" s="67" t="s">
        <v>55</v>
      </c>
    </row>
    <row r="98" spans="1:1">
      <c r="A98" s="67" t="s">
        <v>55</v>
      </c>
    </row>
    <row r="99" spans="1:1">
      <c r="A99" s="67" t="s">
        <v>55</v>
      </c>
    </row>
    <row r="100" spans="1:1">
      <c r="A100" s="67" t="s">
        <v>55</v>
      </c>
    </row>
    <row r="101" spans="1:1">
      <c r="A101" s="67" t="s">
        <v>55</v>
      </c>
    </row>
    <row r="102" spans="1:1">
      <c r="A102" s="67" t="s">
        <v>55</v>
      </c>
    </row>
    <row r="103" spans="1:1">
      <c r="A103" s="67" t="s">
        <v>55</v>
      </c>
    </row>
    <row r="104" spans="1:1" ht="15" thickBot="1">
      <c r="A104" s="68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Pacientes e Dados</vt:lpstr>
      <vt:lpstr>Moradores de Resende</vt:lpstr>
      <vt:lpstr>Confirmados-Descartados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2020-04-22T03:32:52Z</dcterms:created>
  <dcterms:modified xsi:type="dcterms:W3CDTF">2020-04-22T06:47:03Z</dcterms:modified>
</cp:coreProperties>
</file>