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G:\CCIMAR-11\1-Auditorias\2025\1 - PAINT 2025\1 - PAINT 2025\03 - CCIMAR\PAINT-2025\00 - Memoria de Calculo\"/>
    </mc:Choice>
  </mc:AlternateContent>
  <xr:revisionPtr revIDLastSave="0" documentId="13_ncr:1_{0172BC98-6B8A-47BD-B0C1-A0A472E97C0A}" xr6:coauthVersionLast="36" xr6:coauthVersionMax="47" xr10:uidLastSave="{00000000-0000-0000-0000-000000000000}"/>
  <bookViews>
    <workbookView xWindow="-24120" yWindow="-120" windowWidth="24240" windowHeight="13020" tabRatio="926" activeTab="1" xr2:uid="{00000000-000D-0000-FFFF-FFFF00000000}"/>
  </bookViews>
  <sheets>
    <sheet name="PEM 2040" sheetId="2" r:id="rId1"/>
    <sheet name="Cadastro-Objetos de Auditoria" sheetId="22" r:id="rId2"/>
    <sheet name="OBJETOS-MATERIALIDADE-2024" sheetId="3" r:id="rId3"/>
    <sheet name="OBJETOS-RELEVÂNCIA-2024" sheetId="4" r:id="rId4"/>
    <sheet name="OBJETOS-CRITICIDADE-2024" sheetId="5" r:id="rId5"/>
    <sheet name="Resumo REP EXTERNA NEG" sheetId="29" state="hidden" r:id="rId6"/>
    <sheet name="Resumo EVENTOS AP INTERNOS" sheetId="27" state="hidden" r:id="rId7"/>
    <sheet name="Tempo sem Auditoria" sheetId="30" r:id="rId8"/>
    <sheet name="REPERCURSAO EXTERNA" sheetId="23" r:id="rId9"/>
    <sheet name="CONSOLIDADO-PROCESSOS" sheetId="8" r:id="rId10"/>
    <sheet name="CONSOLIDADO-PROCESSOS-ORDENADOS" sheetId="32" r:id="rId11"/>
    <sheet name="PROCESSOS ORDENADOS" sheetId="9" r:id="rId12"/>
    <sheet name="PROCESSOS ORDENADOS ANALITICO" sheetId="33" r:id="rId13"/>
    <sheet name="Processos Analítico" sheetId="11" state="hidden" r:id="rId14"/>
  </sheets>
  <externalReferences>
    <externalReference r:id="rId15"/>
    <externalReference r:id="rId16"/>
  </externalReferences>
  <definedNames>
    <definedName name="_xlnm._FilterDatabase" localSheetId="1" hidden="1">'Cadastro-Objetos de Auditoria'!$A$1:$Q$58</definedName>
    <definedName name="_xlnm._FilterDatabase" localSheetId="4" hidden="1">'OBJETOS-CRITICIDADE-2024'!$A$1:$F$58</definedName>
    <definedName name="_xlnm._FilterDatabase" localSheetId="3" hidden="1">'OBJETOS-RELEVÂNCIA-2024'!$A$1:$F$58</definedName>
    <definedName name="_xlnm._FilterDatabase" localSheetId="0" hidden="1">'PEM 2040'!$A$2:$I$69</definedName>
    <definedName name="_xlnm._FilterDatabase" localSheetId="8" hidden="1">'REPERCURSAO EXTERNA'!$A$1:$G$76</definedName>
    <definedName name="_xlnm.Print_Area" localSheetId="1">'Cadastro-Objetos de Auditoria'!$A$1:$Q$58</definedName>
    <definedName name="_xlnm.Print_Titles" localSheetId="1">'Cadastro-Objetos de Auditoria'!$1:$1</definedName>
    <definedName name="_xlnm.Print_Titles" localSheetId="0">'PEM 2040'!$2:$2</definedName>
  </definedNames>
  <calcPr calcId="179021"/>
  <pivotCaches>
    <pivotCache cacheId="0" r:id="rId17"/>
  </pivotCaches>
  <extLst>
    <ext xmlns:loext="http://schemas.libreoffice.org/" uri="{7626C862-2A13-11E5-B345-FEFF819CDC9F}">
      <loext:extCalcPr stringRefSyntax="ExcelA1"/>
    </ext>
  </extLst>
</workbook>
</file>

<file path=xl/calcChain.xml><?xml version="1.0" encoding="utf-8"?>
<calcChain xmlns="http://schemas.openxmlformats.org/spreadsheetml/2006/main">
  <c r="G64" i="33" l="1"/>
  <c r="D64" i="33"/>
  <c r="C64" i="33"/>
  <c r="G63" i="33"/>
  <c r="D63" i="33"/>
  <c r="C63" i="33"/>
  <c r="G62" i="33"/>
  <c r="D62" i="33"/>
  <c r="C62" i="33"/>
  <c r="G61" i="33"/>
  <c r="D61" i="33"/>
  <c r="C61" i="33"/>
  <c r="G60" i="33"/>
  <c r="D60" i="33"/>
  <c r="C60" i="33"/>
  <c r="G59" i="33"/>
  <c r="D59" i="33"/>
  <c r="C59" i="33"/>
  <c r="G58" i="33"/>
  <c r="D58" i="33"/>
  <c r="C58" i="33"/>
  <c r="G57" i="33"/>
  <c r="D57" i="33"/>
  <c r="C57" i="33"/>
  <c r="G56" i="33"/>
  <c r="D56" i="33"/>
  <c r="C56" i="33"/>
  <c r="G55" i="33"/>
  <c r="D55" i="33"/>
  <c r="C55" i="33"/>
  <c r="G54" i="33"/>
  <c r="D54" i="33"/>
  <c r="C54" i="33"/>
  <c r="G53" i="33"/>
  <c r="D53" i="33"/>
  <c r="C53" i="33"/>
  <c r="G52" i="33"/>
  <c r="D52" i="33"/>
  <c r="C52" i="33"/>
  <c r="G51" i="33"/>
  <c r="D51" i="33"/>
  <c r="C51" i="33"/>
  <c r="G50" i="33"/>
  <c r="D50" i="33"/>
  <c r="C50" i="33"/>
  <c r="G49" i="33"/>
  <c r="D49" i="33"/>
  <c r="C49" i="33"/>
  <c r="G48" i="33"/>
  <c r="D48" i="33"/>
  <c r="C48" i="33"/>
  <c r="G47" i="33"/>
  <c r="D47" i="33"/>
  <c r="C47" i="33"/>
  <c r="G46" i="33"/>
  <c r="D46" i="33"/>
  <c r="C46" i="33"/>
  <c r="G45" i="33"/>
  <c r="D45" i="33"/>
  <c r="C45" i="33"/>
  <c r="G44" i="33"/>
  <c r="D44" i="33"/>
  <c r="C44" i="33"/>
  <c r="G43" i="33"/>
  <c r="D43" i="33"/>
  <c r="C43" i="33"/>
  <c r="G42" i="33"/>
  <c r="D42" i="33"/>
  <c r="C42" i="33"/>
  <c r="G41" i="33"/>
  <c r="D41" i="33"/>
  <c r="C41" i="33"/>
  <c r="G40" i="33"/>
  <c r="D40" i="33"/>
  <c r="C40" i="33"/>
  <c r="G39" i="33"/>
  <c r="D39" i="33"/>
  <c r="C39" i="33"/>
  <c r="G38" i="33"/>
  <c r="D38" i="33"/>
  <c r="C38" i="33"/>
  <c r="G37" i="33"/>
  <c r="D37" i="33"/>
  <c r="C37" i="33"/>
  <c r="G36" i="33"/>
  <c r="D36" i="33"/>
  <c r="C36" i="33"/>
  <c r="G35" i="33"/>
  <c r="D35" i="33"/>
  <c r="C35" i="33"/>
  <c r="G34" i="33"/>
  <c r="D34" i="33"/>
  <c r="C34" i="33"/>
  <c r="G33" i="33"/>
  <c r="D33" i="33"/>
  <c r="C33" i="33"/>
  <c r="G32" i="33"/>
  <c r="D32" i="33"/>
  <c r="C32" i="33"/>
  <c r="G31" i="33"/>
  <c r="D31" i="33"/>
  <c r="C31" i="33"/>
  <c r="G30" i="33"/>
  <c r="D30" i="33"/>
  <c r="C30" i="33"/>
  <c r="G29" i="33"/>
  <c r="D29" i="33"/>
  <c r="C29" i="33"/>
  <c r="G28" i="33"/>
  <c r="D28" i="33"/>
  <c r="C28" i="33"/>
  <c r="G27" i="33"/>
  <c r="D27" i="33"/>
  <c r="C27" i="33"/>
  <c r="G26" i="33"/>
  <c r="D26" i="33"/>
  <c r="C26" i="33"/>
  <c r="G25" i="33"/>
  <c r="D25" i="33"/>
  <c r="C25" i="33"/>
  <c r="G24" i="33"/>
  <c r="D24" i="33"/>
  <c r="C24" i="33"/>
  <c r="G23" i="33"/>
  <c r="D23" i="33"/>
  <c r="C23" i="33"/>
  <c r="G22" i="33"/>
  <c r="D22" i="33"/>
  <c r="C22" i="33"/>
  <c r="G21" i="33"/>
  <c r="D21" i="33"/>
  <c r="C21" i="33"/>
  <c r="G20" i="33"/>
  <c r="D20" i="33"/>
  <c r="C20" i="33"/>
  <c r="G19" i="33"/>
  <c r="D19" i="33"/>
  <c r="C19" i="33"/>
  <c r="G18" i="33"/>
  <c r="D18" i="33"/>
  <c r="C18" i="33"/>
  <c r="G17" i="33"/>
  <c r="D17" i="33"/>
  <c r="C17" i="33"/>
  <c r="G16" i="33"/>
  <c r="D16" i="33"/>
  <c r="C16" i="33"/>
  <c r="G15" i="33"/>
  <c r="D15" i="33"/>
  <c r="C15" i="33"/>
  <c r="G14" i="33"/>
  <c r="D14" i="33"/>
  <c r="C14" i="33"/>
  <c r="G13" i="33"/>
  <c r="D13" i="33"/>
  <c r="C13" i="33"/>
  <c r="G12" i="33"/>
  <c r="D12" i="33"/>
  <c r="C12" i="33"/>
  <c r="G11" i="33"/>
  <c r="D11" i="33"/>
  <c r="C11" i="33"/>
  <c r="G10" i="33"/>
  <c r="D10" i="33"/>
  <c r="C10" i="33"/>
  <c r="G9" i="33"/>
  <c r="D9" i="33"/>
  <c r="C9" i="33"/>
  <c r="B9" i="33"/>
  <c r="B10" i="33" s="1"/>
  <c r="B11" i="33" s="1"/>
  <c r="B12" i="33" s="1"/>
  <c r="B13" i="33" s="1"/>
  <c r="B14" i="33" s="1"/>
  <c r="B15" i="33" s="1"/>
  <c r="B16" i="33" s="1"/>
  <c r="B17" i="33" s="1"/>
  <c r="B18" i="33" s="1"/>
  <c r="B19" i="33" s="1"/>
  <c r="B20" i="33" s="1"/>
  <c r="B21" i="33" s="1"/>
  <c r="B22" i="33" s="1"/>
  <c r="B23" i="33" s="1"/>
  <c r="B24" i="33" s="1"/>
  <c r="B25" i="33" s="1"/>
  <c r="B26" i="33" s="1"/>
  <c r="B27" i="33" s="1"/>
  <c r="B28" i="33" s="1"/>
  <c r="B29" i="33" s="1"/>
  <c r="B30" i="33" s="1"/>
  <c r="B31" i="33" s="1"/>
  <c r="B32" i="33" s="1"/>
  <c r="B33" i="33" s="1"/>
  <c r="B34" i="33" s="1"/>
  <c r="B35" i="33" s="1"/>
  <c r="B36" i="33" s="1"/>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G8" i="33"/>
  <c r="D8" i="33"/>
  <c r="C8" i="33"/>
  <c r="D41" i="3"/>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G55" i="32" l="1"/>
  <c r="E55" i="32"/>
  <c r="F61" i="33" s="1"/>
  <c r="C55" i="32"/>
  <c r="A55" i="32"/>
  <c r="C61" i="9" s="1"/>
  <c r="G54" i="32"/>
  <c r="E54" i="32"/>
  <c r="F60" i="33" s="1"/>
  <c r="C54" i="32"/>
  <c r="A54" i="32"/>
  <c r="C60" i="9" s="1"/>
  <c r="G2" i="32"/>
  <c r="E2" i="32"/>
  <c r="F8" i="33" s="1"/>
  <c r="C2" i="32"/>
  <c r="E8" i="33" s="1"/>
  <c r="A2" i="32"/>
  <c r="C8" i="9" s="1"/>
  <c r="G22" i="32"/>
  <c r="G28" i="9" s="1"/>
  <c r="E22" i="32"/>
  <c r="C22" i="32"/>
  <c r="E28" i="33" s="1"/>
  <c r="A22" i="32"/>
  <c r="C28" i="9" s="1"/>
  <c r="G7" i="32"/>
  <c r="E7" i="32"/>
  <c r="F13" i="33" s="1"/>
  <c r="C7" i="32"/>
  <c r="A7" i="32"/>
  <c r="C13" i="9" s="1"/>
  <c r="G57" i="32"/>
  <c r="E57" i="32"/>
  <c r="F63" i="33" s="1"/>
  <c r="C57" i="32"/>
  <c r="E63" i="33" s="1"/>
  <c r="A57" i="32"/>
  <c r="C63" i="9" s="1"/>
  <c r="G45" i="32"/>
  <c r="E45" i="32"/>
  <c r="F51" i="33" s="1"/>
  <c r="A45" i="32"/>
  <c r="C51" i="9" s="1"/>
  <c r="G44" i="32"/>
  <c r="G50" i="9" s="1"/>
  <c r="E44" i="32"/>
  <c r="C44" i="32"/>
  <c r="A44" i="32"/>
  <c r="C50" i="9" s="1"/>
  <c r="G56" i="32"/>
  <c r="E56" i="32"/>
  <c r="F62" i="33" s="1"/>
  <c r="C56" i="32"/>
  <c r="A56" i="32"/>
  <c r="C62" i="9" s="1"/>
  <c r="G42" i="32"/>
  <c r="E42" i="32"/>
  <c r="F48" i="33" s="1"/>
  <c r="A42" i="32"/>
  <c r="C48" i="9" s="1"/>
  <c r="G21" i="32"/>
  <c r="E21" i="32"/>
  <c r="C21" i="32"/>
  <c r="E27" i="33" s="1"/>
  <c r="A21" i="32"/>
  <c r="C27" i="9" s="1"/>
  <c r="G41" i="32"/>
  <c r="G47" i="9" s="1"/>
  <c r="E41" i="32"/>
  <c r="C41" i="32"/>
  <c r="A41" i="32"/>
  <c r="C47" i="9" s="1"/>
  <c r="G53" i="32"/>
  <c r="E53" i="32"/>
  <c r="F59" i="33" s="1"/>
  <c r="C53" i="32"/>
  <c r="A53" i="32"/>
  <c r="C59" i="9" s="1"/>
  <c r="G13" i="32"/>
  <c r="E13" i="32"/>
  <c r="F19" i="33" s="1"/>
  <c r="A13" i="32"/>
  <c r="C19" i="9" s="1"/>
  <c r="G10" i="32"/>
  <c r="E10" i="32"/>
  <c r="A10" i="32"/>
  <c r="C16" i="9" s="1"/>
  <c r="G8" i="32"/>
  <c r="G14" i="9" s="1"/>
  <c r="E8" i="32"/>
  <c r="C8" i="32"/>
  <c r="A8" i="32"/>
  <c r="C14" i="9" s="1"/>
  <c r="G6" i="32"/>
  <c r="E6" i="32"/>
  <c r="F12" i="33" s="1"/>
  <c r="C6" i="32"/>
  <c r="A6" i="32"/>
  <c r="C12" i="9" s="1"/>
  <c r="G29" i="32"/>
  <c r="E29" i="32"/>
  <c r="F35" i="33" s="1"/>
  <c r="A29" i="32"/>
  <c r="C35" i="9" s="1"/>
  <c r="G5" i="32"/>
  <c r="E5" i="32"/>
  <c r="A5" i="32"/>
  <c r="C11" i="9" s="1"/>
  <c r="G20" i="32"/>
  <c r="E20" i="32"/>
  <c r="A20" i="32"/>
  <c r="C26" i="9" s="1"/>
  <c r="G26" i="32"/>
  <c r="E26" i="32"/>
  <c r="F32" i="33" s="1"/>
  <c r="A26" i="32"/>
  <c r="C32" i="9" s="1"/>
  <c r="G52" i="32"/>
  <c r="G58" i="9" s="1"/>
  <c r="E52" i="32"/>
  <c r="C52" i="32"/>
  <c r="A52" i="32"/>
  <c r="C58" i="9" s="1"/>
  <c r="G14" i="32"/>
  <c r="E14" i="32"/>
  <c r="C14" i="32"/>
  <c r="E20" i="33" s="1"/>
  <c r="A14" i="32"/>
  <c r="C20" i="9" s="1"/>
  <c r="G18" i="32"/>
  <c r="E18" i="32"/>
  <c r="A18" i="32"/>
  <c r="C24" i="9" s="1"/>
  <c r="G15" i="32"/>
  <c r="E15" i="32"/>
  <c r="F21" i="33" s="1"/>
  <c r="C15" i="32"/>
  <c r="E21" i="33" s="1"/>
  <c r="H21" i="33" s="1"/>
  <c r="A15" i="32"/>
  <c r="C21" i="9" s="1"/>
  <c r="G40" i="32"/>
  <c r="G46" i="9" s="1"/>
  <c r="E40" i="32"/>
  <c r="F40" i="32" s="1"/>
  <c r="C40" i="32"/>
  <c r="A40" i="32"/>
  <c r="C46" i="9" s="1"/>
  <c r="G9" i="32"/>
  <c r="E9" i="32"/>
  <c r="F15" i="33" s="1"/>
  <c r="A9" i="32"/>
  <c r="C15" i="9" s="1"/>
  <c r="G12" i="32"/>
  <c r="E12" i="32"/>
  <c r="C12" i="32"/>
  <c r="E18" i="33" s="1"/>
  <c r="A12" i="32"/>
  <c r="C18" i="9" s="1"/>
  <c r="G23" i="32"/>
  <c r="E23" i="32"/>
  <c r="F29" i="33" s="1"/>
  <c r="C23" i="32"/>
  <c r="E29" i="33" s="1"/>
  <c r="H29" i="33" s="1"/>
  <c r="A23" i="32"/>
  <c r="C29" i="9" s="1"/>
  <c r="H38" i="32"/>
  <c r="G38" i="32"/>
  <c r="G44" i="9" s="1"/>
  <c r="E38" i="32"/>
  <c r="C38" i="32"/>
  <c r="E44" i="33" s="1"/>
  <c r="A38" i="32"/>
  <c r="C44" i="9" s="1"/>
  <c r="G51" i="32"/>
  <c r="E51" i="32"/>
  <c r="F57" i="33" s="1"/>
  <c r="C51" i="32"/>
  <c r="E57" i="33" s="1"/>
  <c r="A51" i="32"/>
  <c r="C57" i="9" s="1"/>
  <c r="G37" i="32"/>
  <c r="E37" i="32"/>
  <c r="C37" i="32"/>
  <c r="E43" i="33" s="1"/>
  <c r="A37" i="32"/>
  <c r="C43" i="9" s="1"/>
  <c r="G39" i="32"/>
  <c r="E39" i="32"/>
  <c r="F45" i="33" s="1"/>
  <c r="C39" i="32"/>
  <c r="E45" i="33" s="1"/>
  <c r="A39" i="32"/>
  <c r="C45" i="9" s="1"/>
  <c r="G50" i="32"/>
  <c r="G56" i="9" s="1"/>
  <c r="F50" i="32"/>
  <c r="E50" i="32"/>
  <c r="C50" i="32"/>
  <c r="A50" i="32"/>
  <c r="C56" i="9" s="1"/>
  <c r="G17" i="32"/>
  <c r="E17" i="32"/>
  <c r="A17" i="32"/>
  <c r="C23" i="9" s="1"/>
  <c r="G49" i="32"/>
  <c r="E49" i="32"/>
  <c r="C49" i="32"/>
  <c r="E55" i="33" s="1"/>
  <c r="A49" i="32"/>
  <c r="C55" i="9" s="1"/>
  <c r="G36" i="32"/>
  <c r="E36" i="32"/>
  <c r="F42" i="33" s="1"/>
  <c r="C36" i="32"/>
  <c r="A36" i="32"/>
  <c r="C42" i="9" s="1"/>
  <c r="H19" i="32"/>
  <c r="G19" i="32"/>
  <c r="G25" i="9" s="1"/>
  <c r="E19" i="32"/>
  <c r="D19" i="32"/>
  <c r="C19" i="32"/>
  <c r="E25" i="33" s="1"/>
  <c r="A19" i="32"/>
  <c r="C25" i="9" s="1"/>
  <c r="G35" i="32"/>
  <c r="E35" i="32"/>
  <c r="F41" i="33" s="1"/>
  <c r="C35" i="32"/>
  <c r="E41" i="33" s="1"/>
  <c r="H41" i="33" s="1"/>
  <c r="A35" i="32"/>
  <c r="C41" i="9" s="1"/>
  <c r="G30" i="32"/>
  <c r="E30" i="32"/>
  <c r="C30" i="32"/>
  <c r="E36" i="33" s="1"/>
  <c r="A30" i="32"/>
  <c r="C36" i="9" s="1"/>
  <c r="G28" i="32"/>
  <c r="C28" i="32"/>
  <c r="E34" i="33" s="1"/>
  <c r="A28" i="32"/>
  <c r="C34" i="9" s="1"/>
  <c r="G34" i="32"/>
  <c r="G40" i="9" s="1"/>
  <c r="E34" i="32"/>
  <c r="C34" i="32"/>
  <c r="A34" i="32"/>
  <c r="C40" i="9" s="1"/>
  <c r="G33" i="32"/>
  <c r="E33" i="32"/>
  <c r="C33" i="32"/>
  <c r="E39" i="33" s="1"/>
  <c r="A33" i="32"/>
  <c r="C39" i="9" s="1"/>
  <c r="G32" i="32"/>
  <c r="E32" i="32"/>
  <c r="C32" i="32"/>
  <c r="E38" i="33" s="1"/>
  <c r="A32" i="32"/>
  <c r="C38" i="9" s="1"/>
  <c r="G27" i="32"/>
  <c r="E27" i="32"/>
  <c r="F33" i="33" s="1"/>
  <c r="C27" i="32"/>
  <c r="E33" i="33" s="1"/>
  <c r="H33" i="33" s="1"/>
  <c r="A27" i="32"/>
  <c r="C33" i="9" s="1"/>
  <c r="H4" i="32"/>
  <c r="G4" i="32"/>
  <c r="G10" i="9" s="1"/>
  <c r="E4" i="32"/>
  <c r="C4" i="32"/>
  <c r="E10" i="33" s="1"/>
  <c r="A4" i="32"/>
  <c r="C10" i="9" s="1"/>
  <c r="G11" i="32"/>
  <c r="E11" i="32"/>
  <c r="F17" i="33" s="1"/>
  <c r="C11" i="32"/>
  <c r="E17" i="33" s="1"/>
  <c r="A11" i="32"/>
  <c r="C17" i="9" s="1"/>
  <c r="G48" i="32"/>
  <c r="E48" i="32"/>
  <c r="C48" i="32"/>
  <c r="E54" i="33" s="1"/>
  <c r="A48" i="32"/>
  <c r="C54" i="9" s="1"/>
  <c r="G58" i="32"/>
  <c r="E58" i="32"/>
  <c r="F64" i="33" s="1"/>
  <c r="A58" i="32"/>
  <c r="C64" i="9" s="1"/>
  <c r="G31" i="32"/>
  <c r="G37" i="9" s="1"/>
  <c r="E31" i="32"/>
  <c r="C31" i="32"/>
  <c r="A31" i="32"/>
  <c r="C37" i="9" s="1"/>
  <c r="G16" i="32"/>
  <c r="E16" i="32"/>
  <c r="C16" i="32"/>
  <c r="E22" i="33" s="1"/>
  <c r="A16" i="32"/>
  <c r="C22" i="9" s="1"/>
  <c r="G46" i="32"/>
  <c r="E46" i="32"/>
  <c r="C46" i="32"/>
  <c r="E52" i="33" s="1"/>
  <c r="A46" i="32"/>
  <c r="C52" i="9" s="1"/>
  <c r="G43" i="32"/>
  <c r="E43" i="32"/>
  <c r="F49" i="33" s="1"/>
  <c r="C43" i="32"/>
  <c r="A43" i="32"/>
  <c r="C49" i="9" s="1"/>
  <c r="G25" i="32"/>
  <c r="G31" i="9" s="1"/>
  <c r="E25" i="32"/>
  <c r="C25" i="32"/>
  <c r="A25" i="32"/>
  <c r="C31" i="9" s="1"/>
  <c r="G24" i="32"/>
  <c r="E24" i="32"/>
  <c r="F30" i="33" s="1"/>
  <c r="C24" i="32"/>
  <c r="E30" i="33" s="1"/>
  <c r="H30" i="33" s="1"/>
  <c r="A24" i="32"/>
  <c r="C30" i="9" s="1"/>
  <c r="G3" i="32"/>
  <c r="E3" i="32"/>
  <c r="C3" i="32"/>
  <c r="E9" i="33" s="1"/>
  <c r="A3" i="32"/>
  <c r="C9" i="9" s="1"/>
  <c r="G47" i="32"/>
  <c r="E47" i="32"/>
  <c r="F53" i="33" s="1"/>
  <c r="C47" i="32"/>
  <c r="E53" i="33" s="1"/>
  <c r="H53" i="33" s="1"/>
  <c r="A47" i="32"/>
  <c r="C53" i="9" s="1"/>
  <c r="F55" i="9" l="1"/>
  <c r="F55" i="33"/>
  <c r="H55" i="33" s="1"/>
  <c r="F24" i="9"/>
  <c r="F24" i="33"/>
  <c r="F20" i="9"/>
  <c r="F20" i="33"/>
  <c r="H20" i="33" s="1"/>
  <c r="F14" i="9"/>
  <c r="F14" i="33"/>
  <c r="F31" i="9"/>
  <c r="F31" i="33"/>
  <c r="F52" i="9"/>
  <c r="F52" i="33"/>
  <c r="H52" i="33" s="1"/>
  <c r="F37" i="9"/>
  <c r="F37" i="33"/>
  <c r="F38" i="9"/>
  <c r="F38" i="33"/>
  <c r="F40" i="9"/>
  <c r="F40" i="33"/>
  <c r="F18" i="9"/>
  <c r="F18" i="33"/>
  <c r="H54" i="33"/>
  <c r="H17" i="33"/>
  <c r="F25" i="9"/>
  <c r="F25" i="33"/>
  <c r="F23" i="9"/>
  <c r="F23" i="33"/>
  <c r="F56" i="9"/>
  <c r="F56" i="33"/>
  <c r="H45" i="33"/>
  <c r="H57" i="33"/>
  <c r="F47" i="9"/>
  <c r="F47" i="33"/>
  <c r="F27" i="9"/>
  <c r="F27" i="33"/>
  <c r="F16" i="9"/>
  <c r="F16" i="33"/>
  <c r="H63" i="33"/>
  <c r="H8" i="33"/>
  <c r="F54" i="9"/>
  <c r="F54" i="33"/>
  <c r="F10" i="9"/>
  <c r="F10" i="33"/>
  <c r="H10" i="33" s="1"/>
  <c r="H38" i="33"/>
  <c r="F44" i="9"/>
  <c r="F44" i="33"/>
  <c r="H44" i="33" s="1"/>
  <c r="H18" i="33"/>
  <c r="F46" i="9"/>
  <c r="F46" i="33"/>
  <c r="H25" i="33"/>
  <c r="F11" i="9"/>
  <c r="F11" i="33"/>
  <c r="F8" i="32"/>
  <c r="F28" i="9"/>
  <c r="F28" i="33"/>
  <c r="H28" i="33" s="1"/>
  <c r="F43" i="9"/>
  <c r="F43" i="33"/>
  <c r="H43" i="33" s="1"/>
  <c r="F58" i="9"/>
  <c r="F58" i="33"/>
  <c r="F9" i="9"/>
  <c r="F9" i="33"/>
  <c r="H9" i="33" s="1"/>
  <c r="F22" i="9"/>
  <c r="F22" i="33"/>
  <c r="H22" i="33" s="1"/>
  <c r="F39" i="9"/>
  <c r="F39" i="33"/>
  <c r="H39" i="33" s="1"/>
  <c r="F34" i="32"/>
  <c r="F36" i="9"/>
  <c r="F36" i="33"/>
  <c r="H36" i="33" s="1"/>
  <c r="F26" i="9"/>
  <c r="F26" i="33"/>
  <c r="H27" i="33"/>
  <c r="F50" i="9"/>
  <c r="F50" i="33"/>
  <c r="E50" i="9"/>
  <c r="E50" i="33"/>
  <c r="E13" i="9"/>
  <c r="E13" i="33"/>
  <c r="H13" i="33" s="1"/>
  <c r="E60" i="9"/>
  <c r="E60" i="33"/>
  <c r="H60" i="33" s="1"/>
  <c r="E40" i="9"/>
  <c r="E40" i="33"/>
  <c r="H40" i="33" s="1"/>
  <c r="D52" i="32"/>
  <c r="E58" i="33"/>
  <c r="E59" i="9"/>
  <c r="E59" i="33"/>
  <c r="H59" i="33" s="1"/>
  <c r="D25" i="32"/>
  <c r="E31" i="33"/>
  <c r="E46" i="9"/>
  <c r="E46" i="33"/>
  <c r="H46" i="33" s="1"/>
  <c r="E12" i="9"/>
  <c r="E12" i="33"/>
  <c r="H12" i="33" s="1"/>
  <c r="E14" i="9"/>
  <c r="E14" i="33"/>
  <c r="H14" i="33" s="1"/>
  <c r="E61" i="9"/>
  <c r="E61" i="33"/>
  <c r="H61" i="33" s="1"/>
  <c r="E47" i="9"/>
  <c r="E47" i="33"/>
  <c r="H47" i="33" s="1"/>
  <c r="E62" i="9"/>
  <c r="E62" i="33"/>
  <c r="H62" i="33" s="1"/>
  <c r="E49" i="9"/>
  <c r="E49" i="33"/>
  <c r="H49" i="33" s="1"/>
  <c r="E37" i="9"/>
  <c r="E37" i="33"/>
  <c r="E42" i="9"/>
  <c r="E42" i="33"/>
  <c r="H42" i="33" s="1"/>
  <c r="E56" i="9"/>
  <c r="E56" i="33"/>
  <c r="H56" i="33" s="1"/>
  <c r="F38" i="32"/>
  <c r="H52" i="32"/>
  <c r="J19" i="32"/>
  <c r="F31" i="32"/>
  <c r="E34" i="9"/>
  <c r="F19" i="32"/>
  <c r="H41" i="32"/>
  <c r="F44" i="32"/>
  <c r="F11" i="32"/>
  <c r="F17" i="9"/>
  <c r="F35" i="32"/>
  <c r="F41" i="9"/>
  <c r="H49" i="32"/>
  <c r="G55" i="9"/>
  <c r="H9" i="32"/>
  <c r="G15" i="9"/>
  <c r="H26" i="32"/>
  <c r="G32" i="9"/>
  <c r="F57" i="32"/>
  <c r="F63" i="9"/>
  <c r="H47" i="32"/>
  <c r="G53" i="9"/>
  <c r="H3" i="32"/>
  <c r="G9" i="9"/>
  <c r="H24" i="32"/>
  <c r="G30" i="9"/>
  <c r="F25" i="32"/>
  <c r="H31" i="32"/>
  <c r="H58" i="32"/>
  <c r="G64" i="9"/>
  <c r="H48" i="32"/>
  <c r="G54" i="9"/>
  <c r="H11" i="32"/>
  <c r="G17" i="9"/>
  <c r="F4" i="32"/>
  <c r="H34" i="32"/>
  <c r="H28" i="32"/>
  <c r="G34" i="9"/>
  <c r="H30" i="32"/>
  <c r="G36" i="9"/>
  <c r="H35" i="32"/>
  <c r="G41" i="9"/>
  <c r="F39" i="32"/>
  <c r="F45" i="9"/>
  <c r="F51" i="32"/>
  <c r="F57" i="9"/>
  <c r="F15" i="32"/>
  <c r="F21" i="9"/>
  <c r="H8" i="32"/>
  <c r="H10" i="32"/>
  <c r="G16" i="9"/>
  <c r="H13" i="32"/>
  <c r="G19" i="9"/>
  <c r="H53" i="32"/>
  <c r="G59" i="9"/>
  <c r="F41" i="32"/>
  <c r="H44" i="32"/>
  <c r="H45" i="32"/>
  <c r="G51" i="9"/>
  <c r="H57" i="32"/>
  <c r="G63" i="9"/>
  <c r="H7" i="32"/>
  <c r="G13" i="9"/>
  <c r="F22" i="32"/>
  <c r="H36" i="32"/>
  <c r="G42" i="9"/>
  <c r="H23" i="32"/>
  <c r="G29" i="9"/>
  <c r="H20" i="32"/>
  <c r="G26" i="9"/>
  <c r="F53" i="32"/>
  <c r="F59" i="9"/>
  <c r="F45" i="32"/>
  <c r="F51" i="9"/>
  <c r="F7" i="32"/>
  <c r="F13" i="9"/>
  <c r="F43" i="32"/>
  <c r="F49" i="9"/>
  <c r="F27" i="32"/>
  <c r="F33" i="9"/>
  <c r="H50" i="32"/>
  <c r="H39" i="32"/>
  <c r="G45" i="9"/>
  <c r="H37" i="32"/>
  <c r="G43" i="9"/>
  <c r="H51" i="32"/>
  <c r="G57" i="9"/>
  <c r="E30" i="9"/>
  <c r="H40" i="32"/>
  <c r="H15" i="32"/>
  <c r="G21" i="9"/>
  <c r="H18" i="32"/>
  <c r="G24" i="9"/>
  <c r="H14" i="32"/>
  <c r="G20" i="9"/>
  <c r="F52" i="32"/>
  <c r="E33" i="9"/>
  <c r="F29" i="32"/>
  <c r="F35" i="9"/>
  <c r="F6" i="32"/>
  <c r="F12" i="9"/>
  <c r="F42" i="32"/>
  <c r="F48" i="9"/>
  <c r="F56" i="32"/>
  <c r="F62" i="9"/>
  <c r="F2" i="32"/>
  <c r="F8" i="9"/>
  <c r="F54" i="32"/>
  <c r="F60" i="9"/>
  <c r="F55" i="32"/>
  <c r="F61" i="9"/>
  <c r="F47" i="32"/>
  <c r="F53" i="9"/>
  <c r="F24" i="32"/>
  <c r="F30" i="9"/>
  <c r="F58" i="32"/>
  <c r="F64" i="9"/>
  <c r="H17" i="32"/>
  <c r="G23" i="9"/>
  <c r="H12" i="32"/>
  <c r="G18" i="9"/>
  <c r="H5" i="32"/>
  <c r="G11" i="9"/>
  <c r="F13" i="32"/>
  <c r="F19" i="9"/>
  <c r="H25" i="32"/>
  <c r="H43" i="32"/>
  <c r="G49" i="9"/>
  <c r="H46" i="32"/>
  <c r="G52" i="9"/>
  <c r="H16" i="32"/>
  <c r="G22" i="9"/>
  <c r="H27" i="32"/>
  <c r="G33" i="9"/>
  <c r="H32" i="32"/>
  <c r="G38" i="9"/>
  <c r="H33" i="32"/>
  <c r="G39" i="9"/>
  <c r="F36" i="32"/>
  <c r="F42" i="9"/>
  <c r="F23" i="32"/>
  <c r="F29" i="9"/>
  <c r="F9" i="32"/>
  <c r="F15" i="9"/>
  <c r="F26" i="32"/>
  <c r="F32" i="9"/>
  <c r="H29" i="32"/>
  <c r="G35" i="9"/>
  <c r="H6" i="32"/>
  <c r="G12" i="9"/>
  <c r="H21" i="32"/>
  <c r="G27" i="9"/>
  <c r="H42" i="32"/>
  <c r="G48" i="9"/>
  <c r="H56" i="32"/>
  <c r="G62" i="9"/>
  <c r="E29" i="9"/>
  <c r="H22" i="32"/>
  <c r="H2" i="32"/>
  <c r="G8" i="9"/>
  <c r="H54" i="32"/>
  <c r="G60" i="9"/>
  <c r="H55" i="32"/>
  <c r="G61" i="9"/>
  <c r="I14" i="32"/>
  <c r="I8" i="32"/>
  <c r="D33" i="32"/>
  <c r="E39" i="9"/>
  <c r="I4" i="32"/>
  <c r="E10" i="9"/>
  <c r="I32" i="32"/>
  <c r="I33" i="32"/>
  <c r="D34" i="32"/>
  <c r="I39" i="32"/>
  <c r="E45" i="9"/>
  <c r="D37" i="32"/>
  <c r="E43" i="9"/>
  <c r="D51" i="32"/>
  <c r="E57" i="9"/>
  <c r="I38" i="32"/>
  <c r="E44" i="9"/>
  <c r="I12" i="32"/>
  <c r="D40" i="32"/>
  <c r="D44" i="32"/>
  <c r="J44" i="32" s="1"/>
  <c r="D32" i="32"/>
  <c r="E38" i="9"/>
  <c r="D48" i="32"/>
  <c r="E54" i="9"/>
  <c r="D16" i="32"/>
  <c r="E22" i="9"/>
  <c r="D49" i="32"/>
  <c r="E55" i="9"/>
  <c r="D38" i="32"/>
  <c r="D41" i="32"/>
  <c r="J41" i="32" s="1"/>
  <c r="I44" i="32"/>
  <c r="D2" i="32"/>
  <c r="E8" i="9"/>
  <c r="D11" i="32"/>
  <c r="E17" i="9"/>
  <c r="D46" i="32"/>
  <c r="E52" i="9"/>
  <c r="D4" i="32"/>
  <c r="I47" i="32"/>
  <c r="E53" i="9"/>
  <c r="D3" i="32"/>
  <c r="E9" i="9"/>
  <c r="D24" i="32"/>
  <c r="E31" i="9"/>
  <c r="I25" i="32"/>
  <c r="I46" i="32"/>
  <c r="I16" i="32"/>
  <c r="D31" i="32"/>
  <c r="D30" i="32"/>
  <c r="E36" i="9"/>
  <c r="D35" i="32"/>
  <c r="E41" i="9"/>
  <c r="I19" i="32"/>
  <c r="E25" i="9"/>
  <c r="I49" i="32"/>
  <c r="D50" i="32"/>
  <c r="J50" i="32" s="1"/>
  <c r="I15" i="32"/>
  <c r="E21" i="9"/>
  <c r="D14" i="32"/>
  <c r="E20" i="9"/>
  <c r="I52" i="32"/>
  <c r="E58" i="9"/>
  <c r="D8" i="32"/>
  <c r="J8" i="32" s="1"/>
  <c r="I57" i="32"/>
  <c r="E63" i="9"/>
  <c r="D12" i="32"/>
  <c r="E18" i="9"/>
  <c r="D21" i="32"/>
  <c r="E27" i="9"/>
  <c r="D22" i="32"/>
  <c r="F46" i="32"/>
  <c r="I31" i="32"/>
  <c r="F32" i="32"/>
  <c r="I34" i="32"/>
  <c r="F49" i="32"/>
  <c r="I50" i="32"/>
  <c r="F12" i="32"/>
  <c r="I40" i="32"/>
  <c r="F20" i="32"/>
  <c r="I6" i="32"/>
  <c r="I41" i="32"/>
  <c r="I56" i="32"/>
  <c r="D57" i="32"/>
  <c r="I22" i="32"/>
  <c r="I55" i="32"/>
  <c r="I43" i="32"/>
  <c r="I48" i="32"/>
  <c r="J34" i="32"/>
  <c r="I30" i="32"/>
  <c r="I36" i="32"/>
  <c r="I37" i="32"/>
  <c r="I23" i="32"/>
  <c r="I54" i="32"/>
  <c r="I3" i="32"/>
  <c r="I27" i="32"/>
  <c r="F3" i="32"/>
  <c r="J3" i="32" s="1"/>
  <c r="F48" i="32"/>
  <c r="F30" i="32"/>
  <c r="F37" i="32"/>
  <c r="F18" i="32"/>
  <c r="I53" i="32"/>
  <c r="I21" i="32"/>
  <c r="I7" i="32"/>
  <c r="D54" i="32"/>
  <c r="J54" i="32" s="1"/>
  <c r="I24" i="32"/>
  <c r="I11" i="32"/>
  <c r="I35" i="32"/>
  <c r="I51" i="32"/>
  <c r="I2" i="32"/>
  <c r="D47" i="32"/>
  <c r="D43" i="32"/>
  <c r="F16" i="32"/>
  <c r="D27" i="32"/>
  <c r="F33" i="32"/>
  <c r="D28" i="32"/>
  <c r="D36" i="32"/>
  <c r="J36" i="32" s="1"/>
  <c r="F17" i="32"/>
  <c r="D39" i="32"/>
  <c r="D23" i="32"/>
  <c r="D15" i="32"/>
  <c r="F14" i="32"/>
  <c r="F5" i="32"/>
  <c r="D6" i="32"/>
  <c r="F10" i="32"/>
  <c r="D53" i="32"/>
  <c r="J53" i="32" s="1"/>
  <c r="F21" i="32"/>
  <c r="D56" i="32"/>
  <c r="J56" i="32" s="1"/>
  <c r="D7" i="32"/>
  <c r="J7" i="32" s="1"/>
  <c r="D55" i="32"/>
  <c r="B9" i="9"/>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D29" i="3"/>
  <c r="J4" i="32" l="1"/>
  <c r="J25" i="32"/>
  <c r="H37" i="33"/>
  <c r="H31" i="33"/>
  <c r="H58" i="33"/>
  <c r="H50" i="33"/>
  <c r="J21" i="32"/>
  <c r="J30" i="32"/>
  <c r="J52" i="32"/>
  <c r="J11" i="32"/>
  <c r="J32" i="32"/>
  <c r="J31" i="32"/>
  <c r="J6" i="32"/>
  <c r="J24" i="32"/>
  <c r="J38" i="32"/>
  <c r="J15" i="32"/>
  <c r="J23" i="32"/>
  <c r="J16" i="32"/>
  <c r="J49" i="32"/>
  <c r="J46" i="32"/>
  <c r="J51" i="32"/>
  <c r="J55" i="32"/>
  <c r="J33" i="32"/>
  <c r="J22" i="32"/>
  <c r="J35" i="32"/>
  <c r="J2" i="32"/>
  <c r="J40" i="32"/>
  <c r="J39" i="32"/>
  <c r="J43" i="32"/>
  <c r="J14" i="32"/>
  <c r="J27" i="32"/>
  <c r="J47" i="32"/>
  <c r="J57" i="32"/>
  <c r="J12" i="32"/>
  <c r="J48" i="32"/>
  <c r="J37" i="3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2" i="5"/>
  <c r="A3" i="30" l="1"/>
  <c r="A4" i="30" s="1"/>
  <c r="A5" i="30" s="1"/>
  <c r="A6" i="30" s="1"/>
  <c r="A7" i="30" s="1"/>
  <c r="A8" i="30" s="1"/>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2" i="23"/>
  <c r="C37" i="3"/>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E58" i="4" l="1"/>
  <c r="E57" i="4"/>
  <c r="E56" i="4"/>
  <c r="C56" i="4" s="1"/>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7" i="4"/>
  <c r="E16" i="4"/>
  <c r="E15" i="4"/>
  <c r="E14" i="4"/>
  <c r="E13" i="4"/>
  <c r="E12" i="4"/>
  <c r="E11" i="4"/>
  <c r="E10" i="4"/>
  <c r="E9" i="4"/>
  <c r="E8" i="4"/>
  <c r="E7" i="4"/>
  <c r="E6" i="4"/>
  <c r="E5" i="4"/>
  <c r="E4" i="4"/>
  <c r="E3" i="4"/>
  <c r="E2" i="4"/>
  <c r="C57" i="4"/>
  <c r="H8" i="9" l="1"/>
  <c r="H56" i="9"/>
  <c r="H55" i="9"/>
  <c r="H59" i="9"/>
  <c r="G59" i="3"/>
  <c r="D34" i="3" l="1"/>
  <c r="D40" i="3"/>
  <c r="D49" i="3" l="1"/>
  <c r="D32" i="3" l="1"/>
  <c r="D10" i="3"/>
  <c r="D52" i="3"/>
  <c r="D54" i="3"/>
  <c r="D36" i="3"/>
  <c r="D24" i="3"/>
  <c r="D35" i="3"/>
  <c r="D39" i="3"/>
  <c r="D38" i="3"/>
  <c r="D27" i="3" l="1"/>
  <c r="D23" i="3"/>
  <c r="D13" i="3"/>
  <c r="G43" i="3"/>
  <c r="G42" i="3"/>
  <c r="G41" i="3"/>
  <c r="G27" i="3"/>
  <c r="G23" i="3"/>
  <c r="G15" i="3"/>
  <c r="G13" i="3"/>
  <c r="G9" i="3"/>
  <c r="C58" i="3"/>
  <c r="C57" i="3"/>
  <c r="C56" i="3"/>
  <c r="C55" i="3"/>
  <c r="C54" i="3"/>
  <c r="C53" i="3"/>
  <c r="C52" i="3"/>
  <c r="C45" i="32" s="1"/>
  <c r="C51" i="3"/>
  <c r="C50" i="3"/>
  <c r="C49" i="3"/>
  <c r="C42" i="32" s="1"/>
  <c r="C48" i="3"/>
  <c r="C47" i="3"/>
  <c r="C46" i="3"/>
  <c r="C40" i="3"/>
  <c r="C5" i="32" s="1"/>
  <c r="C39" i="3"/>
  <c r="C20" i="32" s="1"/>
  <c r="C38" i="3"/>
  <c r="C26" i="32" s="1"/>
  <c r="C36" i="3"/>
  <c r="C35" i="3"/>
  <c r="C18" i="32" s="1"/>
  <c r="C34" i="3"/>
  <c r="C33" i="3"/>
  <c r="C32" i="3"/>
  <c r="C9" i="32" s="1"/>
  <c r="C31" i="3"/>
  <c r="C30" i="3"/>
  <c r="C29" i="3"/>
  <c r="C28" i="3"/>
  <c r="C26" i="3"/>
  <c r="C25" i="3"/>
  <c r="C24" i="3"/>
  <c r="C17" i="32" s="1"/>
  <c r="C22" i="3"/>
  <c r="C21" i="3"/>
  <c r="C20" i="3"/>
  <c r="C19" i="3"/>
  <c r="C18" i="3"/>
  <c r="C17" i="3"/>
  <c r="C16" i="3"/>
  <c r="C14" i="3"/>
  <c r="C12" i="3"/>
  <c r="C11" i="3"/>
  <c r="C10" i="3"/>
  <c r="C58" i="32" s="1"/>
  <c r="C8" i="3"/>
  <c r="C7" i="3"/>
  <c r="C6" i="3"/>
  <c r="C5" i="3"/>
  <c r="C4" i="3"/>
  <c r="C3" i="3"/>
  <c r="C9" i="4"/>
  <c r="Q3" i="22"/>
  <c r="Q4" i="22"/>
  <c r="Q5" i="22"/>
  <c r="Q6" i="22"/>
  <c r="Q7" i="22"/>
  <c r="Q8" i="22"/>
  <c r="Q9" i="22"/>
  <c r="Q10" i="22"/>
  <c r="Q11" i="22"/>
  <c r="Q12" i="22"/>
  <c r="Q13" i="22"/>
  <c r="Q14" i="22"/>
  <c r="Q15" i="22"/>
  <c r="Q16" i="22"/>
  <c r="Q17" i="22"/>
  <c r="Q18" i="22"/>
  <c r="E18" i="4" s="1"/>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2" i="22"/>
  <c r="E32" i="33" l="1"/>
  <c r="H32" i="33" s="1"/>
  <c r="E32" i="9"/>
  <c r="I26" i="32"/>
  <c r="D26" i="32"/>
  <c r="J26" i="32" s="1"/>
  <c r="E26" i="33"/>
  <c r="H26" i="33" s="1"/>
  <c r="E26" i="9"/>
  <c r="D20" i="32"/>
  <c r="J20" i="32" s="1"/>
  <c r="I20" i="32"/>
  <c r="E51" i="33"/>
  <c r="H51" i="33" s="1"/>
  <c r="I45" i="32"/>
  <c r="D45" i="32"/>
  <c r="J45" i="32" s="1"/>
  <c r="E51" i="9"/>
  <c r="E23" i="33"/>
  <c r="H23" i="33" s="1"/>
  <c r="D17" i="32"/>
  <c r="J17" i="32" s="1"/>
  <c r="E23" i="9"/>
  <c r="I17" i="32"/>
  <c r="E64" i="33"/>
  <c r="H64" i="33" s="1"/>
  <c r="E64" i="9"/>
  <c r="D58" i="32"/>
  <c r="J58" i="32" s="1"/>
  <c r="I58" i="32"/>
  <c r="E11" i="33"/>
  <c r="H11" i="33" s="1"/>
  <c r="I5" i="32"/>
  <c r="D5" i="32"/>
  <c r="J5" i="32" s="1"/>
  <c r="E11" i="9"/>
  <c r="E48" i="9"/>
  <c r="E48" i="33"/>
  <c r="H48" i="33" s="1"/>
  <c r="D42" i="32"/>
  <c r="J42" i="32" s="1"/>
  <c r="I42" i="32"/>
  <c r="E24" i="33"/>
  <c r="H24" i="33" s="1"/>
  <c r="I18" i="32"/>
  <c r="D18" i="32"/>
  <c r="J18" i="32" s="1"/>
  <c r="E24" i="9"/>
  <c r="E15" i="33"/>
  <c r="H15" i="33" s="1"/>
  <c r="E15" i="9"/>
  <c r="D9" i="32"/>
  <c r="J9" i="32" s="1"/>
  <c r="I9" i="32"/>
  <c r="G58" i="8"/>
  <c r="E23" i="8"/>
  <c r="F23" i="8" s="1"/>
  <c r="E25" i="8"/>
  <c r="F25" i="8" s="1"/>
  <c r="C3" i="8"/>
  <c r="C4" i="8"/>
  <c r="C5" i="8"/>
  <c r="C6" i="8"/>
  <c r="C7" i="8"/>
  <c r="C8" i="8"/>
  <c r="C10" i="8"/>
  <c r="C11" i="8"/>
  <c r="C12" i="8"/>
  <c r="C14" i="8"/>
  <c r="C16" i="8"/>
  <c r="C17" i="8"/>
  <c r="C18" i="8"/>
  <c r="C19" i="8"/>
  <c r="C20" i="8"/>
  <c r="C21" i="8"/>
  <c r="C22" i="8"/>
  <c r="C24" i="8"/>
  <c r="C25" i="8"/>
  <c r="C26" i="8"/>
  <c r="C28" i="8"/>
  <c r="C29" i="8"/>
  <c r="C30" i="8"/>
  <c r="C31" i="8"/>
  <c r="C32" i="8"/>
  <c r="C33" i="8"/>
  <c r="C34" i="8"/>
  <c r="C35" i="8"/>
  <c r="C36" i="8"/>
  <c r="C37" i="8"/>
  <c r="C38" i="8"/>
  <c r="C39" i="8"/>
  <c r="C40" i="8"/>
  <c r="C46" i="8"/>
  <c r="C47" i="8"/>
  <c r="C48" i="8"/>
  <c r="C49" i="8"/>
  <c r="C50" i="8"/>
  <c r="C51" i="8"/>
  <c r="C52" i="8"/>
  <c r="C53" i="8"/>
  <c r="C54" i="8"/>
  <c r="C55" i="8"/>
  <c r="C56" i="8"/>
  <c r="C57" i="8"/>
  <c r="C58" i="8"/>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3" i="3"/>
  <c r="A4" i="3" s="1"/>
  <c r="A2" i="8"/>
  <c r="C58" i="4"/>
  <c r="E57" i="8"/>
  <c r="A3" i="22"/>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8" i="8" s="1"/>
  <c r="D45" i="3"/>
  <c r="C45" i="3" s="1"/>
  <c r="C13" i="32" s="1"/>
  <c r="D44" i="3"/>
  <c r="D59" i="3" s="1"/>
  <c r="E19" i="33" l="1"/>
  <c r="H19" i="33" s="1"/>
  <c r="D13" i="32"/>
  <c r="J13" i="32" s="1"/>
  <c r="I13" i="32"/>
  <c r="E19" i="9"/>
  <c r="D35" i="8"/>
  <c r="D26" i="8"/>
  <c r="D6" i="8"/>
  <c r="D55" i="8"/>
  <c r="D51" i="8"/>
  <c r="D47" i="8"/>
  <c r="D38" i="8"/>
  <c r="D34" i="8"/>
  <c r="D30" i="8"/>
  <c r="D10" i="8"/>
  <c r="D39" i="8"/>
  <c r="D31" i="8"/>
  <c r="D11" i="8"/>
  <c r="D58" i="8"/>
  <c r="D54" i="8"/>
  <c r="D50" i="8"/>
  <c r="D46" i="8"/>
  <c r="D19" i="8"/>
  <c r="D14" i="8"/>
  <c r="D22" i="8"/>
  <c r="D18" i="8"/>
  <c r="D7" i="8"/>
  <c r="D3" i="8"/>
  <c r="H38" i="9"/>
  <c r="C45" i="8"/>
  <c r="E58" i="8"/>
  <c r="F58" i="8" s="1"/>
  <c r="C44" i="3"/>
  <c r="C10" i="32" s="1"/>
  <c r="F57" i="8"/>
  <c r="A11" i="8"/>
  <c r="A39" i="8"/>
  <c r="A18" i="8"/>
  <c r="A46" i="8"/>
  <c r="A25" i="8"/>
  <c r="A54" i="8"/>
  <c r="A3" i="8"/>
  <c r="A33" i="8"/>
  <c r="A6" i="8"/>
  <c r="A13" i="8"/>
  <c r="A19" i="8"/>
  <c r="A27" i="8"/>
  <c r="A34" i="8"/>
  <c r="A41" i="8"/>
  <c r="A49" i="8"/>
  <c r="A55" i="8"/>
  <c r="A7" i="8"/>
  <c r="A14" i="8"/>
  <c r="A22" i="8"/>
  <c r="A29" i="8"/>
  <c r="A35" i="8"/>
  <c r="A43" i="8"/>
  <c r="A50" i="8"/>
  <c r="A57" i="8"/>
  <c r="A9" i="8"/>
  <c r="A17" i="8"/>
  <c r="A23" i="8"/>
  <c r="A30" i="8"/>
  <c r="A38" i="8"/>
  <c r="A45" i="8"/>
  <c r="A51" i="8"/>
  <c r="A5" i="8"/>
  <c r="A10" i="8"/>
  <c r="A15" i="8"/>
  <c r="A21" i="8"/>
  <c r="A26" i="8"/>
  <c r="A31" i="8"/>
  <c r="A37" i="8"/>
  <c r="A42" i="8"/>
  <c r="A47" i="8"/>
  <c r="A53" i="8"/>
  <c r="A4" i="8"/>
  <c r="A8" i="8"/>
  <c r="A12" i="8"/>
  <c r="A16" i="8"/>
  <c r="A20" i="8"/>
  <c r="A24" i="8"/>
  <c r="A28" i="8"/>
  <c r="A32" i="8"/>
  <c r="A36" i="8"/>
  <c r="A40" i="8"/>
  <c r="A44" i="8"/>
  <c r="A48" i="8"/>
  <c r="A52" i="8"/>
  <c r="A56" i="8"/>
  <c r="H58" i="8"/>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D57" i="8"/>
  <c r="D53" i="8"/>
  <c r="D49" i="8"/>
  <c r="D37" i="8"/>
  <c r="D33" i="8"/>
  <c r="D29" i="8"/>
  <c r="D25" i="8"/>
  <c r="D21" i="8"/>
  <c r="D17" i="8"/>
  <c r="D5" i="8"/>
  <c r="D56" i="8"/>
  <c r="D52" i="8"/>
  <c r="D48" i="8"/>
  <c r="D40" i="8"/>
  <c r="D36" i="8"/>
  <c r="D32" i="8"/>
  <c r="D28" i="8"/>
  <c r="D24" i="8"/>
  <c r="D20" i="8"/>
  <c r="D16" i="8"/>
  <c r="D12" i="8"/>
  <c r="D8" i="8"/>
  <c r="D4" i="8"/>
  <c r="F73" i="11"/>
  <c r="F72" i="11"/>
  <c r="F71" i="11"/>
  <c r="F70" i="11"/>
  <c r="F69" i="11"/>
  <c r="F68" i="11"/>
  <c r="F67" i="11"/>
  <c r="F66" i="11"/>
  <c r="F65" i="11"/>
  <c r="F64" i="11"/>
  <c r="F63" i="11"/>
  <c r="F62" i="11"/>
  <c r="C2" i="3"/>
  <c r="C2" i="8" s="1"/>
  <c r="E16" i="33" l="1"/>
  <c r="H16" i="33" s="1"/>
  <c r="E16" i="9"/>
  <c r="D10" i="32"/>
  <c r="J10" i="32" s="1"/>
  <c r="I10" i="32"/>
  <c r="I58" i="8"/>
  <c r="J58" i="8"/>
  <c r="D45" i="8"/>
  <c r="A37" i="3"/>
  <c r="A38" i="3" s="1"/>
  <c r="A39" i="3" s="1"/>
  <c r="A40" i="3" s="1"/>
  <c r="A41" i="3" s="1"/>
  <c r="A42" i="3" s="1"/>
  <c r="A43" i="3" s="1"/>
  <c r="A44" i="3" s="1"/>
  <c r="A45" i="3" s="1"/>
  <c r="A46" i="3" s="1"/>
  <c r="A47" i="3" s="1"/>
  <c r="A48" i="3" s="1"/>
  <c r="A49" i="3" s="1"/>
  <c r="A50" i="3" s="1"/>
  <c r="A51" i="3" s="1"/>
  <c r="A52" i="3" s="1"/>
  <c r="A53" i="3" s="1"/>
  <c r="A54" i="3" s="1"/>
  <c r="A55" i="3" s="1"/>
  <c r="A56" i="3" s="1"/>
  <c r="A57" i="3" s="1"/>
  <c r="A58" i="3" s="1"/>
  <c r="C44" i="8"/>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G57" i="8"/>
  <c r="I57" i="8" s="1"/>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I25" i="8" s="1"/>
  <c r="G24" i="8"/>
  <c r="G23" i="8"/>
  <c r="G22" i="8"/>
  <c r="G21" i="8"/>
  <c r="G20" i="8"/>
  <c r="G19" i="8"/>
  <c r="G18" i="8"/>
  <c r="G17" i="8"/>
  <c r="G16" i="8"/>
  <c r="G15" i="8"/>
  <c r="G14" i="8"/>
  <c r="G13" i="8"/>
  <c r="G12" i="8"/>
  <c r="G11" i="8"/>
  <c r="G10" i="8"/>
  <c r="G9" i="8"/>
  <c r="G8" i="8"/>
  <c r="G7" i="8"/>
  <c r="G6" i="8"/>
  <c r="G5" i="8"/>
  <c r="G4" i="8"/>
  <c r="G3" i="8"/>
  <c r="E56" i="8"/>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4" i="4"/>
  <c r="C22" i="4"/>
  <c r="C21" i="4"/>
  <c r="C20" i="4"/>
  <c r="C19" i="4"/>
  <c r="C18" i="4"/>
  <c r="E28" i="32" s="1"/>
  <c r="C17" i="4"/>
  <c r="C16" i="4"/>
  <c r="C15" i="4"/>
  <c r="C14" i="4"/>
  <c r="C13" i="4"/>
  <c r="C12" i="4"/>
  <c r="C11" i="4"/>
  <c r="C10" i="4"/>
  <c r="E9" i="8"/>
  <c r="F9" i="8" s="1"/>
  <c r="C8" i="4"/>
  <c r="C7" i="4"/>
  <c r="C6" i="4"/>
  <c r="C5" i="4"/>
  <c r="C4" i="4"/>
  <c r="C3" i="4"/>
  <c r="C2" i="4"/>
  <c r="C43" i="3"/>
  <c r="C43" i="8" s="1"/>
  <c r="C42" i="3"/>
  <c r="C42" i="8" s="1"/>
  <c r="C41" i="3"/>
  <c r="C29" i="32" s="1"/>
  <c r="C27" i="3"/>
  <c r="C27" i="8" s="1"/>
  <c r="C23" i="3"/>
  <c r="C23" i="8" s="1"/>
  <c r="C15" i="3"/>
  <c r="C15" i="8" s="1"/>
  <c r="C13" i="3"/>
  <c r="C13" i="8" s="1"/>
  <c r="F34" i="33" l="1"/>
  <c r="H34" i="33" s="1"/>
  <c r="I28" i="32"/>
  <c r="F34" i="9"/>
  <c r="F28" i="32"/>
  <c r="J28" i="32" s="1"/>
  <c r="E35" i="9"/>
  <c r="E35" i="33"/>
  <c r="H35" i="33" s="1"/>
  <c r="E28" i="9"/>
  <c r="I29" i="32"/>
  <c r="D29" i="32"/>
  <c r="J29" i="32" s="1"/>
  <c r="D23" i="8"/>
  <c r="I23" i="8"/>
  <c r="D27" i="8"/>
  <c r="F56" i="8"/>
  <c r="I56" i="8"/>
  <c r="D44" i="8"/>
  <c r="D43" i="8"/>
  <c r="D13" i="8"/>
  <c r="D15" i="8"/>
  <c r="D42" i="8"/>
  <c r="H60" i="9"/>
  <c r="C41" i="8"/>
  <c r="G2" i="8"/>
  <c r="H2" i="8" s="1"/>
  <c r="E55" i="8"/>
  <c r="E27" i="8"/>
  <c r="F27" i="8" s="1"/>
  <c r="E31" i="8"/>
  <c r="E35" i="8"/>
  <c r="E39" i="8"/>
  <c r="E43" i="8"/>
  <c r="F43" i="8" s="1"/>
  <c r="E47" i="8"/>
  <c r="E51" i="8"/>
  <c r="E28" i="8"/>
  <c r="E32" i="8"/>
  <c r="E36" i="8"/>
  <c r="E40" i="8"/>
  <c r="E44" i="8"/>
  <c r="F44" i="8" s="1"/>
  <c r="E48" i="8"/>
  <c r="E52" i="8"/>
  <c r="E29" i="8"/>
  <c r="E33" i="8"/>
  <c r="E37" i="8"/>
  <c r="E41" i="8"/>
  <c r="F41" i="8" s="1"/>
  <c r="E45" i="8"/>
  <c r="E49" i="8"/>
  <c r="E53" i="8"/>
  <c r="E26" i="8"/>
  <c r="E30" i="8"/>
  <c r="E34" i="8"/>
  <c r="E38" i="8"/>
  <c r="E42" i="8"/>
  <c r="F42" i="8" s="1"/>
  <c r="E46" i="8"/>
  <c r="E50" i="8"/>
  <c r="E54" i="8"/>
  <c r="E21" i="8"/>
  <c r="E22" i="8"/>
  <c r="E24" i="8"/>
  <c r="E20" i="8"/>
  <c r="E19" i="8"/>
  <c r="E16" i="8"/>
  <c r="E15" i="8"/>
  <c r="F15" i="8" s="1"/>
  <c r="E17" i="8"/>
  <c r="E14" i="8"/>
  <c r="E18" i="8"/>
  <c r="E12" i="8"/>
  <c r="E13" i="8"/>
  <c r="F13" i="8" s="1"/>
  <c r="E10" i="8"/>
  <c r="E11" i="8"/>
  <c r="E8" i="8"/>
  <c r="E6" i="8"/>
  <c r="E4" i="8"/>
  <c r="E5" i="8"/>
  <c r="E7" i="8"/>
  <c r="E3" i="8"/>
  <c r="E2" i="8"/>
  <c r="C9" i="3"/>
  <c r="C9" i="8" s="1"/>
  <c r="H16" i="8"/>
  <c r="H36" i="8"/>
  <c r="H48" i="8"/>
  <c r="H5" i="8"/>
  <c r="H17" i="8"/>
  <c r="H29" i="8"/>
  <c r="H41" i="8"/>
  <c r="H10" i="8"/>
  <c r="H18" i="8"/>
  <c r="H26" i="8"/>
  <c r="H30" i="8"/>
  <c r="H34" i="8"/>
  <c r="H38" i="8"/>
  <c r="H42" i="8"/>
  <c r="H46" i="8"/>
  <c r="H50" i="8"/>
  <c r="H54" i="8"/>
  <c r="H4" i="8"/>
  <c r="H20" i="8"/>
  <c r="H32" i="8"/>
  <c r="H52" i="8"/>
  <c r="H13" i="8"/>
  <c r="H25" i="8"/>
  <c r="J25" i="8" s="1"/>
  <c r="H33" i="8"/>
  <c r="H45" i="8"/>
  <c r="H6" i="8"/>
  <c r="H14" i="8"/>
  <c r="H22" i="8"/>
  <c r="H3" i="8"/>
  <c r="H7" i="8"/>
  <c r="H11" i="8"/>
  <c r="H15" i="8"/>
  <c r="H19" i="8"/>
  <c r="H23" i="8"/>
  <c r="H27" i="8"/>
  <c r="H31" i="8"/>
  <c r="H35" i="8"/>
  <c r="H39" i="8"/>
  <c r="H43" i="8"/>
  <c r="H47" i="8"/>
  <c r="H51" i="8"/>
  <c r="H55" i="8"/>
  <c r="H8" i="8"/>
  <c r="H24" i="8"/>
  <c r="H40" i="8"/>
  <c r="H56" i="8"/>
  <c r="H12" i="8"/>
  <c r="H28" i="8"/>
  <c r="H44" i="8"/>
  <c r="H9" i="8"/>
  <c r="H21" i="8"/>
  <c r="H37" i="8"/>
  <c r="H49" i="8"/>
  <c r="H53" i="8"/>
  <c r="D2" i="8"/>
  <c r="H57" i="8"/>
  <c r="J57" i="8" s="1"/>
  <c r="J13" i="8" l="1"/>
  <c r="J27" i="8"/>
  <c r="J42" i="8"/>
  <c r="F8" i="8"/>
  <c r="J8" i="8" s="1"/>
  <c r="I8" i="8"/>
  <c r="F24" i="8"/>
  <c r="J24" i="8" s="1"/>
  <c r="I24" i="8"/>
  <c r="F49" i="8"/>
  <c r="J49" i="8" s="1"/>
  <c r="I49" i="8"/>
  <c r="F28" i="8"/>
  <c r="J28" i="8" s="1"/>
  <c r="I28" i="8"/>
  <c r="D9" i="8"/>
  <c r="J9" i="8" s="1"/>
  <c r="I9" i="8"/>
  <c r="F5" i="8"/>
  <c r="J5" i="8" s="1"/>
  <c r="I5" i="8"/>
  <c r="F11" i="8"/>
  <c r="J11" i="8" s="1"/>
  <c r="I11" i="8"/>
  <c r="F18" i="8"/>
  <c r="J18" i="8" s="1"/>
  <c r="I18" i="8"/>
  <c r="F16" i="8"/>
  <c r="J16" i="8" s="1"/>
  <c r="I16" i="8"/>
  <c r="F22" i="8"/>
  <c r="J22" i="8" s="1"/>
  <c r="I22" i="8"/>
  <c r="F46" i="8"/>
  <c r="J46" i="8" s="1"/>
  <c r="I46" i="8"/>
  <c r="F30" i="8"/>
  <c r="J30" i="8" s="1"/>
  <c r="I30" i="8"/>
  <c r="F45" i="8"/>
  <c r="J45" i="8" s="1"/>
  <c r="I45" i="8"/>
  <c r="F29" i="8"/>
  <c r="J29" i="8" s="1"/>
  <c r="I29" i="8"/>
  <c r="F40" i="8"/>
  <c r="J40" i="8" s="1"/>
  <c r="I40" i="8"/>
  <c r="F51" i="8"/>
  <c r="J51" i="8" s="1"/>
  <c r="I51" i="8"/>
  <c r="F35" i="8"/>
  <c r="J35" i="8" s="1"/>
  <c r="I35" i="8"/>
  <c r="I15" i="8"/>
  <c r="I43" i="8"/>
  <c r="F7" i="8"/>
  <c r="J7" i="8" s="1"/>
  <c r="I7" i="8"/>
  <c r="F34" i="8"/>
  <c r="J34" i="8" s="1"/>
  <c r="I34" i="8"/>
  <c r="F33" i="8"/>
  <c r="J33" i="8" s="1"/>
  <c r="I33" i="8"/>
  <c r="F55" i="8"/>
  <c r="J55" i="8" s="1"/>
  <c r="I55" i="8"/>
  <c r="J44" i="8"/>
  <c r="F2" i="8"/>
  <c r="J2" i="8" s="1"/>
  <c r="I2" i="8"/>
  <c r="F4" i="8"/>
  <c r="J4" i="8" s="1"/>
  <c r="I4" i="8"/>
  <c r="F10" i="8"/>
  <c r="J10" i="8" s="1"/>
  <c r="I10" i="8"/>
  <c r="F14" i="8"/>
  <c r="J14" i="8" s="1"/>
  <c r="I14" i="8"/>
  <c r="F19" i="8"/>
  <c r="J19" i="8" s="1"/>
  <c r="I19" i="8"/>
  <c r="F21" i="8"/>
  <c r="J21" i="8" s="1"/>
  <c r="I21" i="8"/>
  <c r="F26" i="8"/>
  <c r="J26" i="8" s="1"/>
  <c r="I26" i="8"/>
  <c r="F52" i="8"/>
  <c r="J52" i="8" s="1"/>
  <c r="I52" i="8"/>
  <c r="F36" i="8"/>
  <c r="J36" i="8" s="1"/>
  <c r="I36" i="8"/>
  <c r="F47" i="8"/>
  <c r="J47" i="8" s="1"/>
  <c r="I47" i="8"/>
  <c r="F31" i="8"/>
  <c r="J31" i="8" s="1"/>
  <c r="I31" i="8"/>
  <c r="J15" i="8"/>
  <c r="J43" i="8"/>
  <c r="J56" i="8"/>
  <c r="F12" i="8"/>
  <c r="J12" i="8" s="1"/>
  <c r="I12" i="8"/>
  <c r="F50" i="8"/>
  <c r="J50" i="8" s="1"/>
  <c r="I50" i="8"/>
  <c r="F39" i="8"/>
  <c r="J39" i="8" s="1"/>
  <c r="I39" i="8"/>
  <c r="F3" i="8"/>
  <c r="J3" i="8" s="1"/>
  <c r="I3" i="8"/>
  <c r="F6" i="8"/>
  <c r="J6" i="8" s="1"/>
  <c r="I6" i="8"/>
  <c r="F17" i="8"/>
  <c r="J17" i="8" s="1"/>
  <c r="I17" i="8"/>
  <c r="F20" i="8"/>
  <c r="J20" i="8" s="1"/>
  <c r="I20" i="8"/>
  <c r="F54" i="8"/>
  <c r="J54" i="8" s="1"/>
  <c r="I54" i="8"/>
  <c r="F38" i="8"/>
  <c r="J38" i="8" s="1"/>
  <c r="I38" i="8"/>
  <c r="F53" i="8"/>
  <c r="J53" i="8" s="1"/>
  <c r="I53" i="8"/>
  <c r="F37" i="8"/>
  <c r="J37" i="8" s="1"/>
  <c r="I37" i="8"/>
  <c r="F48" i="8"/>
  <c r="J48" i="8" s="1"/>
  <c r="I48" i="8"/>
  <c r="F32" i="8"/>
  <c r="J32" i="8" s="1"/>
  <c r="I32" i="8"/>
  <c r="D41" i="8"/>
  <c r="J41" i="8" s="1"/>
  <c r="I41" i="8"/>
  <c r="I42" i="8"/>
  <c r="I13" i="8"/>
  <c r="I44" i="8"/>
  <c r="I27" i="8"/>
  <c r="J23" i="8"/>
  <c r="H52" i="9" l="1"/>
  <c r="H48" i="9"/>
  <c r="H28" i="9"/>
  <c r="H43" i="9"/>
  <c r="H35" i="9"/>
  <c r="H34" i="9"/>
  <c r="H44" i="9"/>
  <c r="H22" i="9"/>
  <c r="H42" i="9"/>
  <c r="H14" i="9"/>
  <c r="H16" i="9"/>
  <c r="H25" i="9"/>
  <c r="H58" i="9"/>
  <c r="H63" i="9"/>
  <c r="H33" i="9"/>
  <c r="H13" i="9"/>
  <c r="H49" i="9"/>
  <c r="H64" i="9"/>
  <c r="H27" i="9"/>
  <c r="H57" i="9"/>
  <c r="H15" i="9"/>
  <c r="H47" i="9"/>
  <c r="H46" i="9"/>
  <c r="H21" i="9"/>
  <c r="H62" i="9"/>
  <c r="H29" i="9"/>
  <c r="H53" i="9"/>
  <c r="H24" i="9"/>
  <c r="H32" i="9"/>
  <c r="H54" i="9"/>
  <c r="H19" i="9"/>
  <c r="H20" i="9"/>
  <c r="H45" i="9"/>
  <c r="H12" i="9"/>
  <c r="H9" i="9"/>
  <c r="H31" i="9"/>
  <c r="H51" i="9"/>
  <c r="H17" i="9"/>
  <c r="H10" i="9"/>
  <c r="H40" i="9"/>
  <c r="H39" i="9"/>
  <c r="H36" i="9"/>
  <c r="H26" i="9"/>
  <c r="H41" i="9"/>
  <c r="H23" i="9"/>
  <c r="H50" i="9"/>
  <c r="H11" i="9"/>
  <c r="H37" i="9"/>
  <c r="H18" i="9"/>
  <c r="H30" i="9"/>
  <c r="H61" i="9"/>
</calcChain>
</file>

<file path=xl/sharedStrings.xml><?xml version="1.0" encoding="utf-8"?>
<sst xmlns="http://schemas.openxmlformats.org/spreadsheetml/2006/main" count="2129" uniqueCount="751">
  <si>
    <t>MATERIALIDADE</t>
  </si>
  <si>
    <t>TEMA</t>
  </si>
  <si>
    <t>OBNAV</t>
  </si>
  <si>
    <t>ESTRATÉGIA NAVAL</t>
  </si>
  <si>
    <t>AEN</t>
  </si>
  <si>
    <t>RESPONSÁVEL</t>
  </si>
  <si>
    <t>PROGRAMA PPA</t>
  </si>
  <si>
    <t>AÇÃO ORÇAMENTÁRIA</t>
  </si>
  <si>
    <t>OBJETOS DE AUDITORIA (PROCESSOS)</t>
  </si>
  <si>
    <t>OM /ATIVIDADES</t>
  </si>
  <si>
    <t>AO</t>
  </si>
  <si>
    <t>RESULTADOS PARA SOCIEDADE</t>
  </si>
  <si>
    <t>OBNAV 1 - CONTRIBUIR PARA A DEFESA DA PÁTRIA</t>
  </si>
  <si>
    <t>EN 1 - SISTEMÁTICA DE PLANEJAMENTO DA FORÇA NAVAL - Desenvolver uma Sistemática de Planejamento de Força, na MB de forma a identificar uma força crível, realista e em conformidade com as necessidades da sociedade.</t>
  </si>
  <si>
    <t>1. AEN - DEFESA 1 - Desenvolver a Sistemática de Planejamento de Força, no âmbito da MB.</t>
  </si>
  <si>
    <t>EMA</t>
  </si>
  <si>
    <t>PROGRAMA: 6012 - Defesa Nacional</t>
  </si>
  <si>
    <t>SISTEMA DE PLANEJAMENTO DE ALTO NÍVEL (SPAN)</t>
  </si>
  <si>
    <t>EMA / ODS / COGEN</t>
  </si>
  <si>
    <t>2. AEN - DEFESA 2 - Desenvolver uma defesa pro ativa da Amazônia Azul.</t>
  </si>
  <si>
    <t>PROGRAMA: 6012 - Defesa Nacional
PROGRAMA: 6013 - Oceanos, Zona Costeira e Antártica</t>
  </si>
  <si>
    <t>2518 - Apoio à Pesquisa e ao Monitoramento
Oceanográfico e Climatológico da
Amazônia Azul
157M - Desenvolvimento e  Implementação do
Sistema de Gerenciamento da Amazônia
Azul (SisGAAz)</t>
  </si>
  <si>
    <t>DEFESA DAS AJB</t>
  </si>
  <si>
    <t>ComOpNav, SECIRM</t>
  </si>
  <si>
    <t>OBNAV 2 - PROVER SEGURANÇA MARÍTIMA</t>
  </si>
  <si>
    <t>EN 2 - SEGURANÇA MARÍTIMA</t>
  </si>
  <si>
    <t>3. AEN - MARÍTIMA 1 - Incrementar o SSTA nos ambientes marítimo e fluvial.</t>
  </si>
  <si>
    <t>ComOpNav</t>
  </si>
  <si>
    <t>20XX - Prestação de Auxílios à Navegação e
Fiscalização da Navegação Aquaviária</t>
  </si>
  <si>
    <t>FISCALIZAÇÃO DO TRÁFEGO AQUAVIÁRIO</t>
  </si>
  <si>
    <t>DGN, CISMAR, DPC, OM SSTA</t>
  </si>
  <si>
    <t>4. AEN - MARÍTIMA 2 -  Modernizar e manter a rede de auxílios à navegação.</t>
  </si>
  <si>
    <t>DGN</t>
  </si>
  <si>
    <t>APRIMORAMENTO/AUXÍLIO À NAVEGAÇÃO</t>
  </si>
  <si>
    <t>DHN, SSN</t>
  </si>
  <si>
    <t>5. AEN - MARÍTIMA 3 -  Incrementar a realização de IN, Patrulhamento e Patrulha Naval.</t>
  </si>
  <si>
    <t>20XN  - Aprestamento da Marinha</t>
  </si>
  <si>
    <t>ComOpNav, ComDN,Grupamentos, Esquadrões, Batalhões, Flotilhas</t>
  </si>
  <si>
    <t>6. AEN - MARÍTIMA 4 -  Incrementar a capacidade de contraposição a ameaças híbridas.</t>
  </si>
  <si>
    <t>21A0  - Aprestamento das Forças</t>
  </si>
  <si>
    <t>ComOpNav, ComDN</t>
  </si>
  <si>
    <t>OBNAV 3 - CONTRIBUIR PARA A GARANTIA DOS PODERES CONSTITUCIONAIS E DA LEI E DA ORDEM (GLO)</t>
  </si>
  <si>
    <t>EN 3 - Contribuir para a GLO, nos ambintes marítimo e fluvial.</t>
  </si>
  <si>
    <t>7. AEN - GLO 1 -  Garantir o preparo da MB para apoiar os Órgaos Governamentais na GLO, no ambiente marítimo fluvial e terrestre.</t>
  </si>
  <si>
    <t>ComOpNav / CGCFN</t>
  </si>
  <si>
    <t>218X - Operações de Garantia da Lei e da Ordem</t>
  </si>
  <si>
    <t>OM subordinadas ao ComOpNav</t>
  </si>
  <si>
    <t>OBNAV 4 - COOPERAR COM O DESENVOLVIMENTO NACIONAL</t>
  </si>
  <si>
    <t>EN 4 - MENTALIDADE MARÍTIMA</t>
  </si>
  <si>
    <t>8. AEN - DESENVOLVIMENTO - 1 Contribuir com os Órgãos governamentais e com a comunidade marítima na criação de Clusters Marítimos, estimulando a materialização da Política Marítima Nacional (PMN), por meio da interação com Ministérios, autarquias, entidades de classe, centros de estudo, universidades e escolas municipais, estaduais e federais.</t>
  </si>
  <si>
    <t>PROGRAMA: 6013 - Oceanos, Zona Costeira e Antártica</t>
  </si>
  <si>
    <t>ARTICULAÇÃO INSTITUCIONAL NO PAÍS/EXTERIOR</t>
  </si>
  <si>
    <t>SECIRM</t>
  </si>
  <si>
    <t>9. AEN - DESENVOLVIMENTO - 2 Atuar proativamente junto à comunidade marítima e aos organismos nacionais e internacionais relacionados aos assuntos marítimos de interesse nacional.</t>
  </si>
  <si>
    <t>10. AEN - DESENVOLVIMENTO - 3 Aperfeiçoar o Ensino Profissional Marítimo (EPM).</t>
  </si>
  <si>
    <t>2510 - Prestação de Ensino Profissional Marítimo</t>
  </si>
  <si>
    <t>DGN, DPC, CIAGA, CIABA, OM SSTA</t>
  </si>
  <si>
    <t>DPC</t>
  </si>
  <si>
    <t>11. AEN - DESENVOLVIMENTO - 4 Apoiar a presença brasileira no continente Antártico.</t>
  </si>
  <si>
    <t>2345 - Apoio Logístico à Pesquisa Científica na Antártica
14ML - Reconstrução da Estação Antártica
Comandante Ferraz</t>
  </si>
  <si>
    <t>PROANTAR</t>
  </si>
  <si>
    <t xml:space="preserve">SECIRM, </t>
  </si>
  <si>
    <t>12. AEN - DESENVOLVIMENTO - 5 Fortalecer a Comissão Interministerial para os Recursos do Mar (CIRM).</t>
  </si>
  <si>
    <t>OBNAV 5 - APOIAR A POLÍTICA EXTERNA</t>
  </si>
  <si>
    <t>EN 5.1 - ZOPACAS</t>
  </si>
  <si>
    <t>13. AEN - POLÍTICA EXTERNA - 1 Fomentar e incrementar Operações com Marinhas Amigas na ZOPACAS.</t>
  </si>
  <si>
    <t>PROGRAMA: 6013 - Oceanos, Zona Costeira e Antártica / PROGRAMA: 6012 - Defesa Nacional</t>
  </si>
  <si>
    <t>2D55 - Intercâmbio e Cooperação Internacional na
Área de Defesa</t>
  </si>
  <si>
    <t>EMA, ADIDÂNCIA, ComOpNav.</t>
  </si>
  <si>
    <t>EN 5.2 - OPERAÇÕES DE PAZ E HUMANITÁRIAS</t>
  </si>
  <si>
    <t>14. AEN - POLÍTICA EXTERNA 2 - Ampliar a participação de Navios, Grup. Op. Fuz. Navais e militares em Op. Paz e Humanitárias.</t>
  </si>
  <si>
    <t>20X1 - Participação Brasileira em Missões de Paz</t>
  </si>
  <si>
    <t>PREPARO/EMPREGO DA MB EM OP PAZ/HUMANITÁRIAS</t>
  </si>
  <si>
    <t>PROCESSOS</t>
  </si>
  <si>
    <t>OBNAV 6 - MODERNIZAR A FORÇA NAVAL</t>
  </si>
  <si>
    <t>EN 6.1 - PROGRAMA NUCLEAR DA MARINHA (PNM)</t>
  </si>
  <si>
    <t>15. AEN - FORÇA NAVAL 1 -  Desenvolver o Programa Nuclear da
Marinha (PNM).</t>
  </si>
  <si>
    <t>DGDNTM</t>
  </si>
  <si>
    <t xml:space="preserve">14T7 - Tecnologia Nuclear da Marinha
</t>
  </si>
  <si>
    <t>PROGRAMA NUCLEAR DA MARINHA (PNM)</t>
  </si>
  <si>
    <t>CTMSP,AMAZUL</t>
  </si>
  <si>
    <t>EN 6.2 - CONSTRUÇÃO DO NÚCLEO DO PODER NAVAL</t>
  </si>
  <si>
    <t>16. AEN - FORÇA NAVAL 2-  Executar o Programa de Desenvolvimento de Submarinos (PROSUB)</t>
  </si>
  <si>
    <t>123G - Construção e Manutenção de Submarinos
Convencionais e Nucleares
123I - Construção de Submarinos Convencionais
123H - Construção de Submarino de Propulsão
Nuclear</t>
  </si>
  <si>
    <t>PROSUB</t>
  </si>
  <si>
    <t>COGESN, BSIM</t>
  </si>
  <si>
    <t xml:space="preserve">17. AEN - FORÇA NAVAL 3 -  Obter Navios de superfície para compor o Poder Naval (PROSUPER e outros Programas). </t>
  </si>
  <si>
    <t>DGMM</t>
  </si>
  <si>
    <t>156O - Obtenção de Meios da Marinha</t>
  </si>
  <si>
    <t>PROSUPER</t>
  </si>
  <si>
    <t>18. AEN - FORÇA NAVAL 4 -  Obter Navios Patrulha para emprego na proteção da Amazônia Azul (PRONAPA).</t>
  </si>
  <si>
    <t>1N47 - Construção de Navios-Patrulha de 500
toneladas (NPa 500t) - Classe Macaé</t>
  </si>
  <si>
    <t>PRONAPA</t>
  </si>
  <si>
    <t>19. AEN - FORÇA NAVAL 5 -  Obter Navios HidrOcenográficos e de Apoio Antártico  PROHIDRO.</t>
  </si>
  <si>
    <t>PROHIDRO.</t>
  </si>
  <si>
    <t>19. AEN - FORÇA NAVAL 6 -  Obter aeronaves para compor o Poder Naval (PROAERO)</t>
  </si>
  <si>
    <t>PROAERO</t>
  </si>
  <si>
    <t>20. AEN - FORÇA NAVAL 7 -  Garantir o poder de combate necessário para o emprego do Poder Naval por meio da aquisição de material para atendimento da
Dotação do Corpo de Fuzileiros Navais (PROADSUMUS).</t>
  </si>
  <si>
    <t>CGCFN</t>
  </si>
  <si>
    <t>PROADSUMUS</t>
  </si>
  <si>
    <t>EN 6.3 - PODER NAVAL DO FUTURO</t>
  </si>
  <si>
    <t>21. AEN - FORÇA NAVAL 8 -  de Aeronaves Remotamente Pilotadas Embarcadas
(SARP).</t>
  </si>
  <si>
    <t>20XO - Desenvolvimento Tecnológico da Marinha</t>
  </si>
  <si>
    <t>PESQUISA E DESENVOLVIMENTO TECNOLÓGICO</t>
  </si>
  <si>
    <t>22. AEN - FORÇA NAVAL 9 -  Desenvolver a capacidade de Defesa Nuclear, Biológica, Química e Radiológica (DefNBQR).</t>
  </si>
  <si>
    <t>20XO - Desenvolvimento Tecnológico da Marinha
14T7 - Tecnologia Nuclear da Marinha</t>
  </si>
  <si>
    <t>CTMSP</t>
  </si>
  <si>
    <t xml:space="preserve"> 23. AEN - FORÇA NAVAL 10 - Desenvolver no País os produtos aplicados em navios, aeronaves e de equipamentos para os Fuzileiros Navais.</t>
  </si>
  <si>
    <t>DGDNTM, CTMRJ,  CASNAV</t>
  </si>
  <si>
    <t>24. AEN - FORÇA NAVAL 11 - Promover a sistematização do desenvolvimento conceitual e doutrinário de nível estratégico na MB.</t>
  </si>
  <si>
    <t>25. AEN - FORÇA NAVAL 12 - Desenvolver o programa “Esporão”. Descrição: Executar os projetos do Míssil Antinavio Nacional (MANSUP) e Antinavio Ar-Superfície (MANAER).</t>
  </si>
  <si>
    <t>1N56 - Desenvolvimento de Míssil Nacional
Antinavio</t>
  </si>
  <si>
    <t xml:space="preserve"> PROGRAMA ESPORÃO (MANSUP/MANAER)</t>
  </si>
  <si>
    <t xml:space="preserve">DSAM, </t>
  </si>
  <si>
    <t>OBNAV 7 - OBTER A CAPACIDADE OPERACIONAL PLENA</t>
  </si>
  <si>
    <t>EN. 7.1 - OBTER A CAPACIDADE OPERACIONAL PLENA</t>
  </si>
  <si>
    <t>26. AEN OCOP 1 - Manutenir / Modernizar os navios de superfície, submarinos, aeronavais e de Fuzileiros existente na MB.</t>
  </si>
  <si>
    <t>DGMM/CGCFN</t>
  </si>
  <si>
    <t>21A0 - Aprestamento das Forças</t>
  </si>
  <si>
    <t>PROGEM</t>
  </si>
  <si>
    <t>AMRJ, DABM, DepSMRJ</t>
  </si>
  <si>
    <t>EN. 7.2 - AMPLIAÇÃO DA CAPACIDADE DE APOIO LOGÍSTICO PARA OS MEIOS OPERATIVOS</t>
  </si>
  <si>
    <t>27. AEN OCOP 2 - Executar obtenção/modernização de Sistemas de Armas dos navios da MB (PROCOMBATE).</t>
  </si>
  <si>
    <t>PROCOMBATE</t>
  </si>
  <si>
    <t>28. AEN OCOP 3 - Promover o desenvolvimento operacional da MB para a Defesa Nacional, com foco na capacidade de mobilização.</t>
  </si>
  <si>
    <t xml:space="preserve">20X3 - </t>
  </si>
  <si>
    <t xml:space="preserve">APOIO À MOBILIZAÇÃO NACIONAL </t>
  </si>
  <si>
    <t>29. OCOP 4 - Ampliar a capacidade da MB em termos de interoperabilidade e de operações interagências.</t>
  </si>
  <si>
    <t>30. AEN OCOP 5 - Aprimorar a Gestão/Coordenação Estratégica das OMPS-I, incluindo o Complexo Naval de Itaguaí, no sentido de garantir a capacidade operacional dos sistemas e equipamentos dos meios operacionais, em parceria com a Base Industrial de Defesa.</t>
  </si>
  <si>
    <t>DGMM, AMRJ, BNRJ, BNA, BNN, ENRN</t>
  </si>
  <si>
    <t>AEN OCOP-6 - Implementar a Gestão do Ciclo de Vida (GCV) na MB.</t>
  </si>
  <si>
    <t>DGMM, DGPEM, EMGEPRON</t>
  </si>
  <si>
    <t>OBNAV 8 - DESENVOLVER A CAPACIDADE CIBERNÉTICA DA MARINHA</t>
  </si>
  <si>
    <t>EN. 8 - DEFESA CIBERNETICA</t>
  </si>
  <si>
    <t>31. AEN CIBER-1: Criar o Esquadrão de Guerra Cibernética (EsqdGCiber), com o propósito de coordenar os recursos e as ações de Guerra Cibernética, desenvolver procedimentos e adquirir ferramentas de inteligência cibernética.</t>
  </si>
  <si>
    <t>CIM</t>
  </si>
  <si>
    <t>OBNAV 9 - APRIMORAR A INTELIGÊNCIA ESTRATÉGICA E OPERACIONAL</t>
  </si>
  <si>
    <t>EN.9 - SISTEMA DE INTELIGÊNCIA DA MARINHA (SISMAR)</t>
  </si>
  <si>
    <t>32. AEN INTEL-1: Desenvolver a capacidade de interceptação de comunicações por satélite e incrementar a produção de conhecimentos operacionais na área
de fontes de sinais, principalmente os relativos aos dados obtidos pela Rede de Radiogoniometria de Alta Frequência (RRGAF).</t>
  </si>
  <si>
    <t>PRODUÇÃO DE INTELIGÊNCIA</t>
  </si>
  <si>
    <t>CIM,ComOpNav, ERM</t>
  </si>
  <si>
    <t>33. AEN INTEL - 2: Desenvolver o Sistema de Inteligência da Marinha (SISMAR).</t>
  </si>
  <si>
    <t>OBNAV 10 - AMPLIAR A CONSCIÊNCIA SITUACIONAL MARÍTIMA NAS ÁRES DE INTERESSE DA MARINHA</t>
  </si>
  <si>
    <t>EN.10 - SISTEMA DE GERENCIAMENTO DA AMAZÔNIA AZUL (SISGAAZ)</t>
  </si>
  <si>
    <t>34. AEN CSM-1: Desenvolver o Sistema de Gerenciamento da Amazônia Azul (SisGAAz).</t>
  </si>
  <si>
    <t>157M - Desenvolvimento e  Implementação do
Sistema de Gerenciamento da Amazônia
Azul (SisGAAz)</t>
  </si>
  <si>
    <t>PROJETO DO SISGAAZ</t>
  </si>
  <si>
    <t>35. AEN CSM-2: Aprimorar a estrutura do Sistema de coleta, processamento e disseminação de dados ambientais, permitindo a implantação do conceito de e-navigation (navegação aprimorada) nas AJB.</t>
  </si>
  <si>
    <t xml:space="preserve">DGN, </t>
  </si>
  <si>
    <t>36. AEN CSM-3: Aprimorar a base de dados ambientais integrada para produtos e serviços cartográficos e meteoceanográficos.</t>
  </si>
  <si>
    <t>37. AEN CSM-4: Pesquisar elementos de interesse estratégico nas AJB e no Atlântico Sul.</t>
  </si>
  <si>
    <t>DGN/SECIRM</t>
  </si>
  <si>
    <t>2518 - Apoio à Pesquisa e ao Monitoramento
Oceanográfico e Climatológico da
Amazônia Azul</t>
  </si>
  <si>
    <t>PESQUISA NAS AJB E DE INTERESSE</t>
  </si>
  <si>
    <t>DGN, DHN, SECIRM</t>
  </si>
  <si>
    <t>INSTITUCIONAL</t>
  </si>
  <si>
    <t>OBNAV 11 - APRIMORAR A GESTÃO DE PESSOAS</t>
  </si>
  <si>
    <t>EN. 11 - PESSOAL NOSSO MAIOR PATRIMÔNIO</t>
  </si>
  <si>
    <t>38. AEN PESOAL 1: PESSOAL-1: Incorporar a Gestão por competências na administração de recursos humanos da MB.</t>
  </si>
  <si>
    <t>DGPM/CGCFN</t>
  </si>
  <si>
    <t>ALOCAÇÃO DE RH</t>
  </si>
  <si>
    <t>39. AEN PESSOAL 2: PESSOAL-2: Aprimorar a capacitação de pessoal da MB.</t>
  </si>
  <si>
    <t>20XR - Capacitação Profissional da Marinha</t>
  </si>
  <si>
    <t>CAPACITAÇÃO/QUALICAÇÃO DE RH</t>
  </si>
  <si>
    <t xml:space="preserve">DEnsM, EM, CIAA, CIAW, CN, </t>
  </si>
  <si>
    <t>40. AEN PESSOAL-3: Aprimorar a saúde integrada da MB.</t>
  </si>
  <si>
    <t>DGPM</t>
  </si>
  <si>
    <t>2004 - Assistência Médica e Odontológica aos Servidores Civis, Empregados, Militares e seus Dependentes</t>
  </si>
  <si>
    <t>PRESTAÇÃO DA ASSISTÊNCIA MÉDICA-HOSPITALAR DA MARINHA</t>
  </si>
  <si>
    <t>41. AEN PESSOAL-4 Aprimorar o apoio à Família Naval - Executar ações de apoio ao núcleo familiar
de militares e servidores civis, buscando minimizar as interferências de situações sociais, psicológicas
e jurídicas adversas que possam comprometer os recursos humanos da MB no desempenho de suas
tarefas.</t>
  </si>
  <si>
    <t>PRESTAÇÃO DA ASSISTÊNCIA SOCIAL INTEGRADA  DA MARINHA</t>
  </si>
  <si>
    <t>DASM, SASM, CCCPM, Abrigo do Marinheiro.</t>
  </si>
  <si>
    <t>42. AEN PESSOAL-5: Aprimorar o Programa Olímpico da Marinha (PROLIM).</t>
  </si>
  <si>
    <t>6011 Cooperação com o Desenvolvimento Nacional</t>
  </si>
  <si>
    <t>21BJ Desenvolvimento do Desporto e do Paradesporto Nacional e Militar</t>
  </si>
  <si>
    <t>GESTÃO DO PROLIM</t>
  </si>
  <si>
    <t>OBNAV 12 - APERFEIÇOAR A GESTÃO ORÇAMENTÁRIA, FINANCEIRA E ADMINISTRATIVA</t>
  </si>
  <si>
    <t>EN. 12 GESTÃO ADMINISTRATIVA</t>
  </si>
  <si>
    <t>43. AEN ADM-1: Obter recursos orçamentários e/ou extra orçamentários visando à consecução dos programas da Marinha.</t>
  </si>
  <si>
    <t>SGM</t>
  </si>
  <si>
    <t>SGM, DFM</t>
  </si>
  <si>
    <t>44. AEN ADM-2: Otimizar os recursos humanos, materiais e financeiros, por meio da melhoria da gestão da MB.</t>
  </si>
  <si>
    <t>COMPRAS E CONTRATAÇÕES NO EXTERIOR</t>
  </si>
  <si>
    <t>GESTÃO ORÇAMENTÁRIA</t>
  </si>
  <si>
    <t>0032 - Programa de Gestão e Manutenção do Poder Executivo</t>
  </si>
  <si>
    <t>212B -Benefícios Obrigatórios aos Servidores Civis, empregados, Militares e seus Dependentes</t>
  </si>
  <si>
    <t>GESTÃO DO MUNICIAMENTO (ALIMENTAÇÃO/SUBSISTÊNCIA)</t>
  </si>
  <si>
    <t>PAGAMENTO DE BENEFÍCIOS A INATIVOS CIVIS E MILITARES</t>
  </si>
  <si>
    <t>GESTÃO DOS BENS MÓVEIS E DE CONSUMO</t>
  </si>
  <si>
    <t>GESTÃO DO PATRIMÔNIO IMOBILIÁRIO DA MB</t>
  </si>
  <si>
    <t>45. AEN ADM-3: Aprimorar a gestão de custos na Marinha do Brasil.</t>
  </si>
  <si>
    <t>GESTÃO DE CUSTOS DA MB</t>
  </si>
  <si>
    <t>47. AEN ADM-5 Aprimorar a Infraestrutura (IE) e distribuição das instalações terrestres das Organizações Militares (OM) do CFN.</t>
  </si>
  <si>
    <t>157N - Adequação da Brigada Anfíbia de Fuzileiros
Navais - PROBANF</t>
  </si>
  <si>
    <t>OM CFN com Infaestrutura adequadas.</t>
  </si>
  <si>
    <t>48. AEN ADM-6 Aperfeiçoar o desempenho da Logísitica na MB.</t>
  </si>
  <si>
    <t>SGM, DABM</t>
  </si>
  <si>
    <t>49. AEN ADM 7 Aprimorar a comunicação da MB com os públicos de interesse</t>
  </si>
  <si>
    <t>CCSM</t>
  </si>
  <si>
    <t>TRANSPARÊNCIA PÚBLICA DA MB</t>
  </si>
  <si>
    <t>INTEGRIDADE E GERENCIAMENTO DE RISCOS CORPORATIVOS</t>
  </si>
  <si>
    <t>EMA, COGIM, COGEM, CGRC</t>
  </si>
  <si>
    <t>GOVERNANÇA/GESTÃO DE TIC</t>
  </si>
  <si>
    <t>COTIM, COTEC, DCTIM, CTIM, SLTI.</t>
  </si>
  <si>
    <t>DPHDM</t>
  </si>
  <si>
    <t>ACESSIBILIDADE E SUSTENTABILIDADE</t>
  </si>
  <si>
    <t>DOCM, DCTIM</t>
  </si>
  <si>
    <t>EMGEPRON</t>
  </si>
  <si>
    <t>CENTRO DE CONTROLE INTERNO DA MARINHA</t>
  </si>
  <si>
    <t>DEPARTAMENTO DE AUDITORIA INTERNA</t>
  </si>
  <si>
    <t>NR</t>
  </si>
  <si>
    <t>OBJETO</t>
  </si>
  <si>
    <t>PONTUAÇÃO</t>
  </si>
  <si>
    <t>CRITÉRIOS - MATERIALIDADE</t>
  </si>
  <si>
    <t>NA</t>
  </si>
  <si>
    <t>até 50 milhões</t>
  </si>
  <si>
    <t>PLOA AO 21A0</t>
  </si>
  <si>
    <t>de 50 a 200 milhoes</t>
  </si>
  <si>
    <t>PLOA AO 21BY</t>
  </si>
  <si>
    <t>de 200 a 500 milhões</t>
  </si>
  <si>
    <t>PLOA AO 21BZ</t>
  </si>
  <si>
    <t>de 500 milhões a 1 bilhão</t>
  </si>
  <si>
    <t>PREPARO/EMPREGO EM OPERAÇÕES GLO/INTERAGÊNCIAS</t>
  </si>
  <si>
    <t>VRF PLANILHA CCIMAR-13 AO 218X</t>
  </si>
  <si>
    <t>acima de 1 bilhão</t>
  </si>
  <si>
    <t>AO 00OQ VRF PLANILHA CCIMAR-13</t>
  </si>
  <si>
    <t>GESTÃO DO PROGRAMA DE ENSINO PROFISSIONAL MARÍTIMO - PREPOM / FDPEM</t>
  </si>
  <si>
    <t>PLOA - FDEPEM 52932 / AO 2510</t>
  </si>
  <si>
    <t>PLOA - SECIRM 52133 - AO 2345 e 14ML</t>
  </si>
  <si>
    <t>MANUTENÇÃO DAS ADIDÂNCIAS NAVAIS APOIO POLÍTICA EXTERNA</t>
  </si>
  <si>
    <t>SF exterior DFM</t>
  </si>
  <si>
    <t>AO 20X1 - LOA PLANILHA CCIMAR-13</t>
  </si>
  <si>
    <t>AO PLOA 14T7</t>
  </si>
  <si>
    <t>AO 123H, 123I e 123J</t>
  </si>
  <si>
    <t>PLOA AO 21CL PO 0001</t>
  </si>
  <si>
    <t>PLOA AO 1N47</t>
  </si>
  <si>
    <t>EXECUTADO PELA EMGEPRON??? (NÃO POSSUI SIAFI)</t>
  </si>
  <si>
    <t>PLOA AO 21CL PO 0002</t>
  </si>
  <si>
    <t>PLOA AO 21CL PO 0003</t>
  </si>
  <si>
    <t>PLOA AO 20XO</t>
  </si>
  <si>
    <t>PLOA AO 1N56</t>
  </si>
  <si>
    <t>PLANILHA AO 21A0</t>
  </si>
  <si>
    <t>PLOA AO 21CL PO 0004</t>
  </si>
  <si>
    <t>AO 20X3, AO 6557 - PLANILHA</t>
  </si>
  <si>
    <t xml:space="preserve">GESTÃO DO SISTEMA OMPS-I </t>
  </si>
  <si>
    <t>PLANILHA - VALOR EMPENHADO POR OMPS</t>
  </si>
  <si>
    <t>PREPARO/EMPREGO CIBERNÉTICO NA MB</t>
  </si>
  <si>
    <t>PLANILHA - VALOR EMPENHADO (QUAL PLANILHA ???)</t>
  </si>
  <si>
    <t xml:space="preserve">AO 2866 LOA </t>
  </si>
  <si>
    <t>PLOA AO 2518 e 2E97.</t>
  </si>
  <si>
    <t>PLOA SECIRM 52133 - AO 2518</t>
  </si>
  <si>
    <t>MANUTENÇÃO DGPM SUBORDINADOS PLANILHA</t>
  </si>
  <si>
    <t>LOA AO 20XR FN</t>
  </si>
  <si>
    <t>AO 2004</t>
  </si>
  <si>
    <t>Recursos executados do PM BRAVO/NOVEMBER</t>
  </si>
  <si>
    <t>PLANILHA - AÇÃO 21BJ</t>
  </si>
  <si>
    <t>GESTÃO DO FUNDO NAVAL (ARRECADAÇÃO)</t>
  </si>
  <si>
    <t>PLOA FN.</t>
  </si>
  <si>
    <t>Compras e contratações CNBE e CNBW com execução indireta (90) - SIAFI</t>
  </si>
  <si>
    <t>GESTÃO FINANCEIRA - OPERAÇÕES DE CRÉDITO</t>
  </si>
  <si>
    <t xml:space="preserve">PLOA AO </t>
  </si>
  <si>
    <t>CONCENTRAÇÃO LOGÍSTICA NOS CEIM</t>
  </si>
  <si>
    <t>GESTÃO DAS COMPRAS E CONTRATAÇÕES NO PAÍS</t>
  </si>
  <si>
    <t>GESTÃO DAS TRANSFERÊNCIAS DA UNIÃO</t>
  </si>
  <si>
    <t>VALOR DAS TRANSFERÊNCIAS REGISTRADAS</t>
  </si>
  <si>
    <t>LOA - AO 0179, 0181, 09HB.</t>
  </si>
  <si>
    <t>GESTÃO DO PAGAMENTO DE PESSOAL CIVIL E MILITAR ATIVO</t>
  </si>
  <si>
    <t>LOA - AO 2867, 216H, 212B, 20TP</t>
  </si>
  <si>
    <t>Balanço Patrimonial MB - 2019 / Conta estoques e bens móveis</t>
  </si>
  <si>
    <t>Balanço Patrimonial MB - 2019 / Conta Imóveis</t>
  </si>
  <si>
    <t>ADEQUAÇÃO INFRAESTRUTURA OM TERRA - PROBANF</t>
  </si>
  <si>
    <t>AO 157N - PLANILHA</t>
  </si>
  <si>
    <t>ABASTECIMENTO DA MARINHA</t>
  </si>
  <si>
    <t>PLANILHA LIQUIDADO EM ATIVIDADES DO SABM - COMRJ</t>
  </si>
  <si>
    <t>PLANILHA LIQUIDADO EM ATIVIDADES DE COMUNICAÇÃO SOCIAL</t>
  </si>
  <si>
    <t>Montante executado em ND relacionadas à TI, na MB</t>
  </si>
  <si>
    <t>PRESERVAÇÃO DO PATRIMÔNIO HISTÓRICO</t>
  </si>
  <si>
    <t>MONTANTE LIQUIDADO RELACIONADO À DPHDM EM 2021 (Qual ano???)</t>
  </si>
  <si>
    <t xml:space="preserve">AMAZUL - </t>
  </si>
  <si>
    <t xml:space="preserve">PLOA - MONTANTE TOTAL </t>
  </si>
  <si>
    <t>CCCPM - FINANCIAMENTO IMOBILIÁRIO AO PESSOAL DA MB</t>
  </si>
  <si>
    <t>LOA - MONTANTE TOTAL - ações 00GY e 00MY</t>
  </si>
  <si>
    <t>ENFRENTAMENTO AO COVID-19</t>
  </si>
  <si>
    <t>VINC EXPRESSA AÇÃO ORÇAMENTÁRIA SOB RESP DA MB (SOCIEDADE)</t>
  </si>
  <si>
    <t>VINC DIRETA AEN</t>
  </si>
  <si>
    <t>VINC EXPRESSA PORTFÓLIO ESTRATÉGICO</t>
  </si>
  <si>
    <t>CRITÉRIO - VINC A AEN</t>
  </si>
  <si>
    <t>VINCULADO A MAIS DE 3 AEN</t>
  </si>
  <si>
    <t>SIM</t>
  </si>
  <si>
    <t>NÃO</t>
  </si>
  <si>
    <t>ATÉ 2 ANOS</t>
  </si>
  <si>
    <t>DE 2 A 3 ANOS</t>
  </si>
  <si>
    <t>DE 3 A 4 ANOS</t>
  </si>
  <si>
    <t>ACIMA DE 4 ANOS</t>
  </si>
  <si>
    <t>REGISTRO EM ATÉ 1ANO</t>
  </si>
  <si>
    <t>REGISTRO DE 1 A 2 ANOS</t>
  </si>
  <si>
    <t>REGISTRO DE 2 A 3 ANOS</t>
  </si>
  <si>
    <t>ACIMA DE 5 ANOS</t>
  </si>
  <si>
    <t>SEM REGISTRO</t>
  </si>
  <si>
    <t>CIAW</t>
  </si>
  <si>
    <t>CIAGA</t>
  </si>
  <si>
    <t>COMRJ</t>
  </si>
  <si>
    <t>BFNIG</t>
  </si>
  <si>
    <t>CPMA</t>
  </si>
  <si>
    <t>MATERIALIDADE (PESO 4)</t>
  </si>
  <si>
    <t>RELEVÂNCIA (PESO 2)</t>
  </si>
  <si>
    <t>CRITICIDADE (PESO 4)</t>
  </si>
  <si>
    <t>TOTAL</t>
  </si>
  <si>
    <t>RELEVÂNCIA</t>
  </si>
  <si>
    <t>CRITICIDADE</t>
  </si>
  <si>
    <t>0</t>
  </si>
  <si>
    <t>3</t>
  </si>
  <si>
    <t>1</t>
  </si>
  <si>
    <t>2</t>
  </si>
  <si>
    <t>4</t>
  </si>
  <si>
    <t>MATRIZ DE CLASSIFICAÇÃO DE RISCOS DE OBJETOS DE AUDITORIA</t>
  </si>
  <si>
    <t>PROCESSO / OBJETO DE AUDITORIA</t>
  </si>
  <si>
    <t>TIPO RISCO</t>
  </si>
  <si>
    <t>MUITO ALTO</t>
  </si>
  <si>
    <t>ALTO</t>
  </si>
  <si>
    <t>MÉDIO</t>
  </si>
  <si>
    <t>BAIXO</t>
  </si>
  <si>
    <t>MUITO BAIXO</t>
  </si>
  <si>
    <t>Capitão de Fragata (IM)</t>
  </si>
  <si>
    <t>Chefe do Departamento de Auditoria Interna</t>
  </si>
  <si>
    <t>INOPORTUNO - AUDITORIA TCU EM ANDAMENTO</t>
  </si>
  <si>
    <t>ROTAÇÃO AUDITADO A-1</t>
  </si>
  <si>
    <t>ATLÂNTICO</t>
  </si>
  <si>
    <t>BFRM</t>
  </si>
  <si>
    <t>ATD</t>
  </si>
  <si>
    <t>HNN</t>
  </si>
  <si>
    <t>SNNF</t>
  </si>
  <si>
    <t>SEM CAPACIDADE TÉCNICA</t>
  </si>
  <si>
    <t>CNBE</t>
  </si>
  <si>
    <t>CEIMBE</t>
  </si>
  <si>
    <t>CTMRJ</t>
  </si>
  <si>
    <t>DAerM</t>
  </si>
  <si>
    <t>CN</t>
  </si>
  <si>
    <t>VALOR LIQUIDADE PELAS UGE CENTRO DE INTENDÊNCIA</t>
  </si>
  <si>
    <t xml:space="preserve">Compras e contratações com execução direta (90) – SIAFI </t>
  </si>
  <si>
    <t>INOPORTUNO - AUDITORIA TCU EM ANDAMENTO - Orcamentário em 2025</t>
  </si>
  <si>
    <t xml:space="preserve">INOPORTUNO - AUDITORIAS TCU EM ANDAMENTO
ROTAÇÃO DE ÊNFASE (AUDITORIA REALIZADA EM 2022)
</t>
  </si>
  <si>
    <t>CNBE e ADNAVARG</t>
  </si>
  <si>
    <t>EGN CIAA BHMN GptFNRj EAMES CPMA CIAA</t>
  </si>
  <si>
    <t>EAMES CPMA</t>
  </si>
  <si>
    <t>Observação Analítica Possibilidades</t>
  </si>
  <si>
    <t>Observação Analítica OM representativa</t>
  </si>
  <si>
    <t xml:space="preserve"> BNRJ</t>
  </si>
  <si>
    <t>INOPORTUNO - AUDITORIAS TCU EM ANDAMENTO - e-Pessoal
ROTAÇÃO DE ÊNFASE (AUDITORIA Operacional em 2021 e monitoramento em 2023)</t>
  </si>
  <si>
    <t xml:space="preserve">EGN,  CIAA e GptFNRJ  </t>
  </si>
  <si>
    <t>BNRJ</t>
  </si>
  <si>
    <t>HNRe - BNRJ</t>
  </si>
  <si>
    <t>HNRe CPMA</t>
  </si>
  <si>
    <t>HNRe</t>
  </si>
  <si>
    <t>BNRJ BFNIG HNRe CPMA COMRJ</t>
  </si>
  <si>
    <t>EGN CIAA BFNIG GptFNRj HNRe CPMA CIAA</t>
  </si>
  <si>
    <t>COMRJ BNRJ BFNIG HNRe CPMA</t>
  </si>
  <si>
    <t>PROPOSTA PAINT 2025</t>
  </si>
  <si>
    <t>OBJETO DE AUDITORIA</t>
  </si>
  <si>
    <t>Planilha BENS MOVEIS-POR OM</t>
  </si>
  <si>
    <t>Planilha BENS IMOVEIS-POR OM</t>
  </si>
  <si>
    <t>AO1</t>
  </si>
  <si>
    <t>AO2</t>
  </si>
  <si>
    <t>AO3</t>
  </si>
  <si>
    <t>AO4</t>
  </si>
  <si>
    <t>1-SISTEMA DE PLANEJAMENTO DE ALTO NÍVEL (SPAN)</t>
  </si>
  <si>
    <t>2-DEFESA DAS AJB</t>
  </si>
  <si>
    <t>3-FISCALIZAÇÃO DO TRÁFEGO AQUAVIÁRIO</t>
  </si>
  <si>
    <t>4-APRIMORAMENTO/AUXÍLIO À NAVEGAÇÃO</t>
  </si>
  <si>
    <t>OBN1</t>
  </si>
  <si>
    <t>OBN2</t>
  </si>
  <si>
    <t>6-ARTICULAÇÃO INSTITUCIONAL NO PAÍS/EXTERIOR</t>
  </si>
  <si>
    <t>8-PROANTAR</t>
  </si>
  <si>
    <t>2345 - Apoio Logístico à Pesquisa Científica na Antártica</t>
  </si>
  <si>
    <t>14ML - Reconstrução da Estação Antártica Comandante Ferraz</t>
  </si>
  <si>
    <t>9-MANUTENÇÃO DAS ADIDÂNCIAS NAVAIS APOIO POLÍTICA EXTERNA</t>
  </si>
  <si>
    <t>10-PREPARO/EMPREGO DA MB EM OP PAZ/HUMANITÁRIAS</t>
  </si>
  <si>
    <t>11-PROGRAMA NUCLEAR DA MARINHA (PNM)</t>
  </si>
  <si>
    <t>14T7 - Tecnologia Nuclear da Marinha</t>
  </si>
  <si>
    <t>12-PROSUB</t>
  </si>
  <si>
    <t>123G - Construção e Manutenção de Submarinos
Convencionais e Nucleares</t>
  </si>
  <si>
    <t>123I - Construção de Submarinos Convencionais</t>
  </si>
  <si>
    <t>123H - Construção de Submarino de Propulsão
Nuclear</t>
  </si>
  <si>
    <t>13-PROSUPER</t>
  </si>
  <si>
    <t>14-PRONAPA</t>
  </si>
  <si>
    <t>15-PROHIDRO</t>
  </si>
  <si>
    <t>16-PROAERO</t>
  </si>
  <si>
    <t>17-PROADSUMUS</t>
  </si>
  <si>
    <t>18-PESQUISA E DESENVOLVIMENTO TECNOLÓGICO</t>
  </si>
  <si>
    <t>19- PROGRAMA ESPORÃO (MANSUP/MANAER)</t>
  </si>
  <si>
    <t>20-PROGEM</t>
  </si>
  <si>
    <t>21-PROCOMBATE</t>
  </si>
  <si>
    <t xml:space="preserve">22-APOIO À MOBILIZAÇÃO NACIONAL </t>
  </si>
  <si>
    <t xml:space="preserve">23-GESTÃO DO SISTEMA OMPS-I </t>
  </si>
  <si>
    <t>24-PREPARO/EMPREGO CIBERNÉTICO NA MB</t>
  </si>
  <si>
    <t>25-PRODUÇÃO DE INTELIGÊNCIA</t>
  </si>
  <si>
    <t>26-PROJETO DO SISGAAZ</t>
  </si>
  <si>
    <t>157M - Desenvolvimento e  Implementação do
Sistema de Gerenciamento da Amazônia Azul (SisGAAz)</t>
  </si>
  <si>
    <t>27-PESQUISA NAS AJB E DE INTERESSE</t>
  </si>
  <si>
    <t>28-ALOCAÇÃO DE RH</t>
  </si>
  <si>
    <t>29-CAPACITAÇÃO/QUALICAÇÃO DE RH</t>
  </si>
  <si>
    <t>30-PRESTAÇÃO DA ASSISTÊNCIA MÉDICA-HOSPITALAR DA MARINHA</t>
  </si>
  <si>
    <t>31-PRESTAÇÃO DA ASSISTÊNCIA SOCIAL INTEGRADA  DA MARINHA</t>
  </si>
  <si>
    <t>32-GESTÃO DO PROLIM</t>
  </si>
  <si>
    <t>33-GESTÃO DO FUNDO NAVAL (ARRECADAÇÃO)</t>
  </si>
  <si>
    <t>34-COMPRAS E CONTRATAÇÕES NO EXTERIOR</t>
  </si>
  <si>
    <t>35-GESTÃO ORÇAMENTÁRIA</t>
  </si>
  <si>
    <t>36-GESTÃO FINANCEIRA - OPERAÇÕES DE CRÉDITO</t>
  </si>
  <si>
    <t>38-GESTÃO DO MUNICIAMENTO (ALIMENTAÇÃO/SUBSISTÊNCIA)</t>
  </si>
  <si>
    <t>39-GESTÃO DAS COMPRAS E CONTRATAÇÕES NO PAÍS</t>
  </si>
  <si>
    <t>40-GESTÃO DAS TRANSFERÊNCIAS</t>
  </si>
  <si>
    <t>41-PAGAMENTO DE BENEFÍCIOS A INATIVOS CIVIS E MILITARES</t>
  </si>
  <si>
    <t>42-GESTÃO DO PAGAMENTO DE PESSOAL CIVIL E MILITAR ATIVO</t>
  </si>
  <si>
    <t>43-GESTÃO DOS BENS MÓVEIS E DE CONSUMO</t>
  </si>
  <si>
    <t>44-GESTÃO DO PATRIMÔNIO IMOBILIÁRIO DA MB</t>
  </si>
  <si>
    <t xml:space="preserve">46-INFRAESTRUTURA CFN </t>
  </si>
  <si>
    <t>5-PREPARO/EMPREGO EM OPERAÇÕES GLO/INTERAGÊNCIAS</t>
  </si>
  <si>
    <t>7-GESTÃO DO PROGRAMA DE ENSINO PROFISSIONAL MARÍTIMO - PREPOM / FDPEM</t>
  </si>
  <si>
    <t>19-PROGRAMA ESPORÃO (MANSUP/MANAER)</t>
  </si>
  <si>
    <t>37-CONCENTRAÇÃO LOGÍSTICA NOS CEIM</t>
  </si>
  <si>
    <t>45-GESTÃO DE CUSTOS DA MB</t>
  </si>
  <si>
    <t>47-GESTÃO DO SISTEMA DE ABASTECIMENTO DA MARINHA</t>
  </si>
  <si>
    <t>48-TRANSPARÊNCIA PÚBLICA DA MB</t>
  </si>
  <si>
    <t>49-INTEGRIDADE E GERENCIAMENTO DE RISCOS CORPORATIVOS</t>
  </si>
  <si>
    <t>50-GOVERNANÇA/GESTÃO DE TIC</t>
  </si>
  <si>
    <t>51-GESTÃO DO PATRIMÔNIO HISTÓRICO</t>
  </si>
  <si>
    <t>52-ACESSIBILIDADE E SUSTENTABILIDADE</t>
  </si>
  <si>
    <t>53-AMAZUL</t>
  </si>
  <si>
    <t>54-CCPM</t>
  </si>
  <si>
    <t>55-EMGEPRON</t>
  </si>
  <si>
    <t>56-GESTÃO DO CICLO DE VIDA (GCV)</t>
  </si>
  <si>
    <t>57-PRODUÇÃO DOUTRINA ESTRATÉGICA</t>
  </si>
  <si>
    <t>MATERIALIDADE (PONTUAÇÃO)</t>
  </si>
  <si>
    <t>RELEVÂNCIA (PONTUAÇÃO)</t>
  </si>
  <si>
    <t>CRITICIDADE (PONTUAÇÃO</t>
  </si>
  <si>
    <t>TOTAL PONTUAÇÃO</t>
  </si>
  <si>
    <t>TOTAL PESOS</t>
  </si>
  <si>
    <t>Rio/RJ, em xx de janeiro de 2025.</t>
  </si>
  <si>
    <t>Karina da Paz Bentes</t>
  </si>
  <si>
    <t>ANO</t>
  </si>
  <si>
    <t>DESCRIÇÃO</t>
  </si>
  <si>
    <t>UNIDADE</t>
  </si>
  <si>
    <t>PROCED.</t>
  </si>
  <si>
    <t>OBJETO AUDITÁVEL 1</t>
  </si>
  <si>
    <t>Em 2017, motivado pelo citado acordo de leniência, o Centro Tecnológico da Marinha em São Paulo (CTMSP) instaurou o Inquérito Policial Militar (IPM) 157-18.2017.7.02.010, que resultou em Tomada de Contas Especial, instituída em 2018, em função de possíveis irregularidades encontradas na execução dos Contratos nº 42000/2012-056 e 42000/2012-106.</t>
  </si>
  <si>
    <t>IPM</t>
  </si>
  <si>
    <t>TCE</t>
  </si>
  <si>
    <t>Em MAR2018 foi concluído o Inquérito Policial Militar (IPM) 71-29.2018.7.05.0005, instaurado pela Capitania dos Portos de Santa Catarina (CPSC) e autuado na auditoria da 5ª Circunscrição Judiciária Militar (5ª CJM), que trata de irregularidades ocorridas na execução de contratos decorrentes do Pregão Eletrônico 7/2014, celebrado com a empresa Flaquita Marítima Comércio de Barcos e Acessórios Ltda. 
Em sua solução, foram imputados ilícitos penais e contravenções disciplinares a diversos militares, entre eles o Ordenador de Despesa, Agente Fiscal e Agente Financeiro. Ainda na solução do IPM, o Capitão dos Portos de Santa Catarina julgou procedente a sugestão do Encarregado do IPM para que fosse realizada auditoria naquela OM pelo CCIMAR.</t>
  </si>
  <si>
    <t>CPSC</t>
  </si>
  <si>
    <t>Em AGO2018, o CCIMAR realizou Auditoria Especial no Centro de Intendência da Marinha em Manaus, a fim de avaliar os atos de gestão praticados pelos agentes responsáveis na condução dos Pregões Eletrônicos (PE) SRP 11/2015 e 21/2016, em atendimento à requisição da Procuradoria de Justiça Militar em Manaus - AM do Ministério Público Militar (PJM-AM/MPM).
Em DEZ2018, o CCIMAR encaminhou o Relatório de Auditoria à PJM-AM/MPM. Dentre os achados de auditoria, destacam-se o reajuste indevido de valores homologados nas atas de registro de preço do PE 11/2015, bem como a fragilidade na pesquisa de mercado (utilização de cotação com valor 50% maior que a média, distorcendo-a para maior).</t>
  </si>
  <si>
    <t>CeIMMA</t>
  </si>
  <si>
    <t>Em MAR2019, a Procuradoria da Justiça Militar em Curitiba-PR encaminhou diligência no âmbito do IPM 23-70.2018.7.05.0005, instaurado pelo Com5ºDN, para apurar irregularidades na construção do Parque Aquático da EAMSC, com o objetivo de:</t>
  </si>
  <si>
    <t>EAMSC</t>
  </si>
  <si>
    <t>Em 09MAR2016, a ComDivAnf instaurou IPM, por meio da Portaria nº 2/2016, a fim de apurar fatos afetos às denúncias em mídias sociais relatando possível malversação do dinheiro público, causando danos ao erário.
Na solução do IPM, o comandante da Divisão Anfíbia determinou o encaminhamento dos Autos ao Juiz Distribuidor da 1ª Circunscrição Judiciária Militar.
Em JAN2019, a Procuradoria de Justiça Militar no Rio de Janeiro (4ª PJM-RJ do MPM) solicitou ao Comando da Divisão Anfíbia (ComDivAnf) que redirecionasse pedido de abertura de Auditoria Especial ao CCIMAR, para verificar possíveis irregularidades na Gestoria de Municiamento da BFNIG, entre os anos de 2013 a 2015, conforme IPM 127-20.2016.7.01.0401.</t>
  </si>
  <si>
    <t>Em 15SET2020, o Com4ºDN transmitiu a Msg. R-151912Z/SET/2020, para a SGM, consultando a possibilidade da realização de Auditoria Especial:
CNS PSB realização de Auditoria Especial CFM contido no item 4.4.2 da SGM -601, fim analisar regularidade da aplicação dos recursos públicos na execução de despesas da Caixa de Economias do Centro de Instrução Almirante Braz de Aguiar, bem como a legalidade dos respectivos procedimentos durante o Comando do CMG Marcelo Baptista Santos, no período de 18JAN2018 a 16JAN2020, VTD atendimento da requisição do representante do Ministério Público Militar , por meio do Ofício nº 099/2020/PJMPA, nos autos do Inquérito Policial Militar nº7000033-31.2020.7.08.0008</t>
  </si>
  <si>
    <t>CIABA</t>
  </si>
  <si>
    <t xml:space="preserve">Em 16SET2020, o HNMD recebeu da 1ª Procuradoria de Justiça Militar no Rio de Janeiro/RJ, a seguinte requisição de diligências, no âmbito do IPM 7000733-91.2018.7.01.0001, que :
1 – Juntar aos autos as folhas 2,4,6,8,10,12 e 14 do Laudo Pericial – LP 1.65720.036.13.002.18; 
2 – Solicitar ao Centro de Controle Interno da Marinha a realização de uma Auditoria Especial nos Pregões eletrônicos nº 22/2012 e 54/2017, daquele nosocômio; 
3 – juntar aos autos os contratos e termos aditivos dos pregões eletrônicos nº 22/2012 e 54/2017;  (...)
</t>
  </si>
  <si>
    <t>HNMD</t>
  </si>
  <si>
    <t>033.033/2016-1 PROCESSO</t>
  </si>
  <si>
    <t>013.366/2015-7 PROCESSO</t>
  </si>
  <si>
    <t>005.306/2018-3; 018.436/2018-8 E 017.252/2018-0. PROCESSOS</t>
  </si>
  <si>
    <t>CIAA</t>
  </si>
  <si>
    <t>004.685/2019-9 PROCESSOS</t>
  </si>
  <si>
    <t>000.106/2020-8 PROCESSO</t>
  </si>
  <si>
    <t>COGESN</t>
  </si>
  <si>
    <t xml:space="preserve"> Port no 362/MB/MD/2021, do CM - Em atenção ao documento em referência, transmito a esse Centro a Portaria anexa, publicada no Diário Ofcial da União nº 221, de 25 de novembro de 2021, Seção 1, página 13, atinente ao PAR a que deverá ser submetda a empresa DANIELE NUNES GONZALES SOROCABA - ME, CNPJ nº 13.807.778/0001-59, tendo como presidente a Primeiro-Tenente (QC-IM) 16.0498.29 JANAÍNA DOS SANTOS NASCIMENTO e como membro a Primeiro-Tenente (QC-IM) 16.0496.24 RANA CAROLINE BELA ADÃO, para conhecimento e adoção das providências decorrentes. Processo Administratvo de Responsabilização (PAR) no   61001.005165/2019-71</t>
  </si>
  <si>
    <t>CTMSP / CeITMSP</t>
  </si>
  <si>
    <t>PAR</t>
  </si>
  <si>
    <t>Procedimento Investigatório Criminal (PIC-MP) nº 115.2019.000675 - Solicitação de Auditoria no Comando da Força Aeronaval.</t>
  </si>
  <si>
    <t>ComForAerNav</t>
  </si>
  <si>
    <t>PIC</t>
  </si>
  <si>
    <t>Diligências referentes ao contrato nº 44021/2018-008/00 – Encarregado do IPM - DIM</t>
  </si>
  <si>
    <t>DIM</t>
  </si>
  <si>
    <t>OITIVA</t>
  </si>
  <si>
    <t>PIC nº 181.2020.000048 - Recomendação de realização de Auditoria Especial no BtlOpRib.</t>
  </si>
  <si>
    <t>2ºBtlOpRib</t>
  </si>
  <si>
    <t>DILIGÊNCIA</t>
  </si>
  <si>
    <t>EMGEPRON - PFCT</t>
  </si>
  <si>
    <t>IPM nº 7000184-76.2021.7.01.0001) - Realização de Auditoria Especial no CIASC</t>
  </si>
  <si>
    <t>CIASC</t>
  </si>
  <si>
    <t>QTDE DE AEN</t>
  </si>
  <si>
    <t>AE1</t>
  </si>
  <si>
    <t>AE2</t>
  </si>
  <si>
    <t>AE3</t>
  </si>
  <si>
    <t>15. AEN - FORÇA NAVAL 1 -  Desenvolver o Programa Nuclear da Marinha (PNM).</t>
  </si>
  <si>
    <t>VINCULADO A 1 (UMA) AEN</t>
  </si>
  <si>
    <t>VINCULADO A 2 (DUAS) AEN</t>
  </si>
  <si>
    <t>VINCULADO A 3 (TRÊS)  AEN</t>
  </si>
  <si>
    <t>41. AEN PESSOAL-4 Aprimorar o apoio à Família Naval - Executar ações de apoio ao núcleo familiar de militares e servidores civis, buscando minimizar as interferências de situações sociais, psicológicas e jurídicas adversas que possam comprometer os recursos humanos da MB no desempenho de suas
tarefas.</t>
  </si>
  <si>
    <t>DESCRIÇÃO DO 
OBJETO DE AUDITORIA</t>
  </si>
  <si>
    <t xml:space="preserve">REPRESENTAÇÃO </t>
  </si>
  <si>
    <t>AUDITORIA CONFORMIDADE</t>
  </si>
  <si>
    <t>CNBE / CNBW</t>
  </si>
  <si>
    <t>AUDITORIA - MPTCU</t>
  </si>
  <si>
    <t>DAbM</t>
  </si>
  <si>
    <t>NAVIO PATRULHA MACAE - COMANDO DA MARINHA</t>
  </si>
  <si>
    <t>ACOMPANHAMENTO</t>
  </si>
  <si>
    <t>MONITORAMENTO</t>
  </si>
  <si>
    <t>MB</t>
  </si>
  <si>
    <t>LFM</t>
  </si>
  <si>
    <t>LEVANTAMENTO</t>
  </si>
  <si>
    <t>DGMM / DCTIM</t>
  </si>
  <si>
    <t>SOLICITAÇÃO DO CONGRESSO NACIONAL</t>
  </si>
  <si>
    <t xml:space="preserve"> LFM</t>
  </si>
  <si>
    <t>AUDITORIA</t>
  </si>
  <si>
    <t>EMGEPRON / DGPEM</t>
  </si>
  <si>
    <t>PAPEM</t>
  </si>
  <si>
    <t>REPRESENTAÇÃO</t>
  </si>
  <si>
    <t xml:space="preserve">DGPM </t>
  </si>
  <si>
    <t>EN</t>
  </si>
  <si>
    <t>BTLNAV</t>
  </si>
  <si>
    <t>SGM / PAPEM</t>
  </si>
  <si>
    <t>BACS</t>
  </si>
  <si>
    <t>CM</t>
  </si>
  <si>
    <t>AMAZUL/EMGEPRON/MD</t>
  </si>
  <si>
    <t>EMA / DGMM</t>
  </si>
  <si>
    <t>AMAZUL/EMGEPRON</t>
  </si>
  <si>
    <t>CGPIM / DFM</t>
  </si>
  <si>
    <t>BNVC</t>
  </si>
  <si>
    <t>DGN / DPC</t>
  </si>
  <si>
    <t>DNMA</t>
  </si>
  <si>
    <t>DepCMRJ</t>
  </si>
  <si>
    <t>CeIMNa</t>
  </si>
  <si>
    <t>DENÚNCIA</t>
  </si>
  <si>
    <t>002.030/2022-5-Possíveis irregularidades na participação da empresa Brasidas Eireli (CNPJ 20.483.193/0001-96) em licitações realizadas por UASG do Comando do Exército visto que, foi suspensa temporariamente para participar de licitação e contratar no âmbito do órgão.</t>
  </si>
  <si>
    <t>002.173/2022-0-Avaliar a regularidade das aquisições realizadas pelas comissões militares de compras no exterior, bem como os riscos e controles correlacionados.</t>
  </si>
  <si>
    <t>003.454/2022-3-TCE instaurada pelo(a) COMANDO DO 4º DISTRITO NAVAL em razão de Prática de qualquer ato ilegal, ilegítimo ou antieconômico de que resulte dano ao erário, Gestão de bens, dinheiros ou valores públicos, Irregularidades na aplicação dos recursos públicos arrecadados na Gestoria de Caixa de Economias do Centro de Instrução Almirante Braz de Aguiar (CIABA), no período de 18/01/2018 a 16/01/2020. (nº da TCE no sistema: 2336/2021).</t>
  </si>
  <si>
    <t>004.575/2022-9-Auditoria integrada sobre as aquisições de gêneros alimentícios realizadas na APF</t>
  </si>
  <si>
    <t>006.469/2022-1-Objetos do processo: Desvio de finalidade em compras de 35.320 comprimidos de Citrato de Sildenafila, popularmente conhecido como Viagra, e a comprovação de superfaturamento de 143%.</t>
  </si>
  <si>
    <t>006.481/2022-1-TCE instaurada pelo(a) COMANDO DO GRUPAMENTO NAVAL DO SUDESTE em razão de Prática de qualquer ato ilegal, ilegítimo ou antieconômico de que resulte dano ao erário, Gestão de bens, dinheiros ou valores públicos, Encalhe de Navio de Guerra, no dia 17 de maio de 2021, na entrada do canal de acesso ao Porto de Vitória-ES (nº da TCE no sistema: 2704/2021).</t>
  </si>
  <si>
    <t>007.482/2022-1-Acompanhamento dos processos de aquisições na área de TI da Administração Pública Federal com utilização de ferramentas de TI - ciclo 2022-2023.</t>
  </si>
  <si>
    <t>007.802/2022-6-8º Ciclo da Fiscalização Contínua de Folhas de Pagamento.</t>
  </si>
  <si>
    <t xml:space="preserve">007.807/2022-8-Possíveis irregularidades relacionadas à aquisição de matéria prima para a fabricação do medicamento cloroquina por parte do Comando do Exército. </t>
  </si>
  <si>
    <t>008.395/2022-5-Objetos do processo: Licitação: 74/2021 - O Ministério da Defesa, por intermédio do Comando da Marinha, firmou um contrato para fornecimento de mais de 11 milhões de comprimidos de O Pregão Eletrônico n° 74/2021 foi promovido pelo Departamento de Logística do Ministério da Saúde para fornecimento de 879.912 comprimidos de citrato de sildenafila de 25 e 50 miligramas e obteve o preço unitário de R$ 0,48 (quarenta e oito centavos). Licitação: 16/2022 - O Pregão Eletrônico n° 16/2022, que também foi promovido pelo Departamento de Logística do Ministério da Saúde para a compra de 745.074 comprimidos de citrato de sildenafila de 25 e 50 miligramas, contratou o produto por R$ 0,48 (quarenta e oito centavos) cada comprimido.</t>
  </si>
  <si>
    <t>008.395/2022-5-Levantamento de Auditoria com o objetivo de avaliar o estágio atual e perspectivas de utilização de Inteligência Artificial (IA) na Administração Pública Federal (APF), identificar os riscos associados, conhecer os impactos para o controle e avaliar a proposta para uma Estratégia Brasileira de Inteligência Artificial (EBIA).</t>
  </si>
  <si>
    <t>010.685/2022-7-Autuado por força do disposto no Acórdão 1139/2022 - Plenário, que trata de Levantamento de Auditoria com o objetivo de avaliar o estágio atual e perspectivas de utilização de Inteligência Artificial (IA) na Administração Pública Federal (APF), identificar os riscos associados, conhecer os impactos para o controle e avaliar a proposta para uma Estratégia Brasileira de Inteligência Artificial (EBIA)</t>
  </si>
  <si>
    <t>010.751/2022-0-Regularidade das Parcerias para o Desenvolvimento Produtivo (PDP) nos laboratórios das Forças Armadas, nos últimos 10 anos".</t>
  </si>
  <si>
    <t>010.934/2022-7-Auditoria na precificação do Programa Classe Tamandaré.</t>
  </si>
  <si>
    <t>016.997/2022-0-Autuado por força do disposto no Acórdão 1608/2022 - Plenário, que trata de acompanhamento com vistas a verificar o alcance das metas propostas nos Eixos de I a V do Plano de Ação, tendo elas sido instituídas pelo Plano Nacional Setorial de Museus (PNSM) 2010 e 2020, e a verificar a fiel observância dos prazos previstos para a respectiva execução.</t>
  </si>
  <si>
    <t>019.938/2022-5-TCE instaurada pelo(a) DELEGACIA FLUVIAL DE URUGUAIANA - COMANDO DA MARINHA em razão de Prática de qualquer ato ilegal, ilegítimo ou antieconômico de que resulte dano ao erário, Gestão de bens, dinheiros ou valores públicos, Foi constatado o recebimento do Auxílio Invalidez coadunado com a atividade remunerada em discordância com o que prevê o artigo 78 do decreto nº 4.307/2002. (nº da TCE no sistema: 839/2022).</t>
  </si>
  <si>
    <t>020.567/2022-7-Auditoria de conformidade para apurar os fatos objeto da solicitação do Congresso Nacional encaminhada ao TCU, relacionados ao Acordo de Cooperação Técnico-Científico 765741-008/2014, firmado entre o Ministério da Saúde e o Comando da Marinha, para produção do Citrato de Sildenafila, bem como para fiscalizar PDPs celebradas com laboratórios militares das Forças Armadas.</t>
  </si>
  <si>
    <t>020.985/2022-3-Possível irregularidade na concessão de Adicional de Habilitação.</t>
  </si>
  <si>
    <t>028.957/2022-9-Objeto do processo: Licitação: 10/2022 - Contratação de Serviços de Gerenciamento de Resíduos com Auditoria Ambiental e a coleta, transporte e destinação final dos mesmos, para atendimento ao Centro de Instrução Almirante Sylvio de Camargo e as unidades participantes.</t>
  </si>
  <si>
    <t>029.557/2022-4-Objeto do processo: Irregularidades na Licitação: 13/2022 - Escolha da proposta mais vantajosa para a contratação de empresa para prestação de serviços outsourcing de impressão para a Fortaleza de São José da Ilha das Cobras.</t>
  </si>
  <si>
    <t>000.597/2023-6-Adoção das medidas necessárias a fiscalizar os salários acima do teto recebidos pelos militares conforme noticiado em 15/08/2022 pela imprensa.</t>
  </si>
  <si>
    <t>005.443/2023-7-TCE instaurada pelo(a) BASE ALMIRANTE CASTRO E SILVA em razão de Prática de qualquer ato ilegal, ilegítimo ou antieconômico de que resulte dano ao erário, Gestão de bens, dinheiros ou valores públicos, Apurar os fatos averiguados pela sindicância instaurada pela Portaria n°14 de 31 de março de 2022 do Comandante da Base almirante Castro e Silva, que apurou um incidente ocorrido com guindaste GROVE (nº da TCE no sistema: 2387/2022).</t>
  </si>
  <si>
    <t>006.970/2023-0-FCB 2023 - Dragagem de manutenção da Hidrovia do Rio Madeira</t>
  </si>
  <si>
    <t>008.134/2023-5-9º Ciclo da Fiscalização Contínua de Folhas de Pagamento Preparação</t>
  </si>
  <si>
    <t>008.165/2023-8-Representação referente à licitação com número 32022, modalidade Pregão e Uasg 714000 (Objeto: Pregão Eletrônico - Aquisição de componentes do sistema de vigilância e controle e acesso.)</t>
  </si>
  <si>
    <t>015.089/2023-1-Levantamento de Políticas de TI</t>
  </si>
  <si>
    <t>015.279/2023-5-Fiscalização sobre transparência de 57 portais públicos no âmbito do Programa Nacional de Transparência Pública (PNTP)</t>
  </si>
  <si>
    <t>018.199/2023-2-Realizar auditorias financeiras integradas com conformidade para certificação das contas anuais e contas das UPC significativas para o BGU - BENS MÓVEIS</t>
  </si>
  <si>
    <t>020.738/2023-4-Representação referente à licitação com número 82023, modalidade Pregão e Uasg 884800 (Objeto: O objetivo da licitação é a contratação de serviços especializados de reparo, construção e acabamento estrutural de navios, embarcações e outros meios navais e estruturas em aço carbono e alumínio naval, em construção e/ou em reparo na Base Naval de Val de Cães (BNVC), condições, quantidades e exigências estabelecidas no Edital e seus anexos.)</t>
  </si>
  <si>
    <t>021.614/2023-7-Levantamento para avaliar os impactos do Órgão Gestor de Mão de Obra do Trabalhador Avulso (OGMO) no setor portuário</t>
  </si>
  <si>
    <t>021.852/2023-5-Representação referente à licitação com número 32023, modalidade Pregão e Uasg 791800 (Objeto: Pregão Eletrônico - Contratação de serviços de manutenção corretiva e preventiva dos componentes dos sistemas de propulsão e governo dos navios e embarcações, de modo a assegurar a continuidade das atividades finalísticas, via Sistema de Registro de Preços, conforme condições, quantidades e exigências estabelecidas neste Edital e seus anexos.)</t>
  </si>
  <si>
    <t>022.034/2023-4-Representação referente ao contrato com número 1252020 e códigoUasg 788820 (Objeto: Aquisição de Equipamentos de Imagem para atender ao Serviço de Radiodiagnóstico e Cardiologia do HUCFF - Pregão nº 125 /2020.)</t>
  </si>
  <si>
    <t>032.123/2023-0-Representação referente à licitação com número 122022, modalidade Pregão e Uasg 771210 (Objeto: Pregão Eletrônico - O objeto da presente licitação é a escolha da proposta mais vantajosa para a aquisição de Materiais contra impactos ambientais provenientes do derramamento de óleo, barreira de contenção de lixo para proteção das praias contra poluição e materiais para coleta seletiva de lixo do Depósito de Combustíveis da Marinha no Rio de Janeiro, afim de atender às necessidades da Divisão de Meio Ambiente e CAv.)</t>
  </si>
  <si>
    <t>032.287/2023-2-Representação referente à licitação com número 12023, modalidade Concorrência e Uasg 783810 (Objeto: Republicação da concorrência 02/2022, a lienação, sob a forma de permuta, de imóvel de propriedade da União, de jurisdição da MARINHA, administrado pelo Comando do 3º Distrito Naval , por obras de engenharia e equipamentos, confo rme condições, quantidades e exigências estabel ecidas no Edital.)</t>
  </si>
  <si>
    <t>032.297/2023-8-Denúncia referente ao contrato com número 202022 e códigoUasg 765741 (Objeto: CONTRATAÇÃO DE EMPRESA PARA SERVIÇOS DE ELABORAÇÃO DE PROJETO BÁSICO DE MODERNIZAÇÃO DAS SUBESTAÇÕES 01 E 02 E DA REDE DE DISTRIBUIÇÃO ELÉTRICA, SPDA E DE DADOS E VOZ.)</t>
  </si>
  <si>
    <t>EN1</t>
  </si>
  <si>
    <t>EN2</t>
  </si>
  <si>
    <t>x</t>
  </si>
  <si>
    <t>TEMA PEM-2040 (01)</t>
  </si>
  <si>
    <t>TEMA PEM-2040 (02)</t>
  </si>
  <si>
    <t>O Sistema de Planejamento de Alto Nível (SPAN) da Marinha do Brasil é uma ferramenta estratégica usada para o planejamento e controle das atividades da instituição. Ele visa integrar as diversas áreas da Marinha, permitindo um gerenciamento mais eficiente de seus recursos e operações, sempre alinhado com as diretrizes estratégicas da defesa nacional.</t>
  </si>
  <si>
    <t>O Sistema de Gerenciamento da Amazônia Azul (SisGAAz) é uma iniciativa estratégica da Marinha do Brasil voltada para a gestão e proteção da área marítima conhecida como Amazônia Azul, que abrange a extensa zona econômica exclusiva do Brasil no Oceano Atlântico. O SisGAAz integra diversas tecnologias e processos para monitorar, proteger e administrar os recursos e atividades na região. A auditoria do SisGAAz visa assegurar que o sistema esteja operando de forma eficiente, eficaz e conforme as normas e regulamentos aplicáveis.</t>
  </si>
  <si>
    <t>RELATÓRIO DE LEVANTAMENTO</t>
  </si>
  <si>
    <t>EMA, EMGEPRON, CCCPM, e AMAZUL</t>
  </si>
  <si>
    <t>CCIMAR</t>
  </si>
  <si>
    <t>HNBra</t>
  </si>
  <si>
    <t>RELATÓRIO DE AUDITORIA</t>
  </si>
  <si>
    <t>GCM, SGM, CGPIM, DFM, PAPEM, CASNAV</t>
  </si>
  <si>
    <t>PNNSG</t>
  </si>
  <si>
    <t>DCTIM</t>
  </si>
  <si>
    <t>GptFNSantos</t>
  </si>
  <si>
    <t>GCM</t>
  </si>
  <si>
    <t>037.723/2023-5 - Riscos e oportunidades na atividade de descomissionamento de instalações de petróleo e gás</t>
  </si>
  <si>
    <t>032.297/2023-8- Denúncia referente ao contrato com número 202022 e códigoUasg 765741 (Objeto: CONTRATAÇÃO DE EMPRESA PARA SERVIÇOS DE ELABORAÇÃO DE PROJETO BÁSICO DE MODERNIZAÇÃO DAS SUBESTAÇÕES 01 E 02 E DA REDE DE DISTRIBUIÇÃO ELÉTRICA, SPDA E DE DADOS E VOZ.)</t>
  </si>
  <si>
    <t>032.287/2023-2 - Representação referente à licitação com número 12023, modalidade Concorrência e Uasg 783810 (Objeto: Republicação da concorrência 02/2022, a lienação, sob a forma de permuta, de imóvel de propriedade da União, de jurisdição da MARINHA,  administrado pelo Comando do 3º Distrito Naval , por obras de engenharia e equipamentos, confo rme condições, quantidades e exigências estabel ecidas no Edital.)</t>
  </si>
  <si>
    <t>031.805/2023-0 - Levantamento sobre a situação da APF quanto a práticas de governança integradas a práticas socioambientais (ESG).</t>
  </si>
  <si>
    <t>021.852/2023-5 - Representação referente à licitação com número 32023, modalidade Pregão e Uasg 791800 (Objeto: Pregão Eletrônico - Contratação de serviços de manutenção corretiva e preventiva dos componentes dos sistemas de propulsão e governo dos navios e embarcações, de modo a assegurar a continuidade das atividades finalísticas, via Sistema de Registro de Preços, conforme condições, quantidades e exigências estabelecidas neste Edital e seus anexos.)</t>
  </si>
  <si>
    <t xml:space="preserve">021.744/2023-8 - Monitoramento do Item 9.1 do Acórdão 2.487/2022-Plenário, com nova redação pelo Item 9.1.1 do Acórdão 1.177/2023-Plenário (TC 043.945/2021-0) - Alertas da fiscalização Dia D - Ciclo 2. </t>
  </si>
  <si>
    <t>018.534/2024-4 - Representação referente à licitação com número 22024, modalidade Pregão e Uasg 687700 (Objeto: Contratação de serviços técnicos de engeharia clínica, utilizando software dedicado de gestão desta espécie de atividade, incluindo a manutenção preventiva e corretiva, com calibração, testes de desempenho e segurança, treinamento de operadores e apoio ao gerenciamento dos equipamentos médicos-hospitalares, juntamente da realização de assessoria, consultoria e elaboração de projetos específicos na área hospitalar para o hospital Naval de Brasília/DF.)</t>
  </si>
  <si>
    <t>017.817/2024-2 -MONITORAMENTO DAS DETERMINAÇÕES E/OU RECOMENDAÇÕES FEITAS A(AO) Comando da Marinha, POR MEIO DO ACÓRDÃO 1334/2024-Plenário, NO ÂMBITO DO PROCESSO 032.287/2023-2</t>
  </si>
  <si>
    <t>015.404/2024-2 - Auditoria das Demonstrações Contábeis do Ministério da Defesa, exercício 2024</t>
  </si>
  <si>
    <t>015.108/2024-4 - Representação referente à licitação com número 12024, modalidade Pregão e Uasg 153149 (Objeto: Prestação do serviço de terceirização de mão e obra conforme condições, quantidades e exigências estabelecidas neste Edital e seus anexos.)</t>
  </si>
  <si>
    <t>015.107/2024-8 - Representação referente à licitação com número 12022, modalidade Tomada de preços e Uasg 765704 (Objeto: Contratação de Empresa especializada na elaboração de  Projetos de Engenharia e Arquitetura, para orientar as obras necessárias à reforma e recuperação das fachadas externas dos Prédios do Complexo Médico Assistencial da Marinha/Policlínica Naval Nossa Senhora da Glória)</t>
  </si>
  <si>
    <t xml:space="preserve">010.390/2024-3 - PROTEGE-TI-24: Controles de Segurança da Informação nas organizações do SISP - Avaliação via SGD: Auditoria - Tema Segurança da informação e segurança cibernética - LAR 2023-2024  </t>
  </si>
  <si>
    <t>010.243/2024-0 - Representação referente à licitação com número 900022024, modalidade Pregão e Uasg 789260 (Objeto: Contratação de serviços, peças, lubrificantes e demais materiais originais ou genuínos inerentes àrevisão e manutenção corretiva e preventiva em geral das viaturas listadas; com serviço de resgate com guincho nos estados de São Paulo, Rio de Janeiro, Paraná e Minas Gerais. Os serviços de manutenção em geral deverão incluir funilaria e pintura, serviços de mecânica geral, manutenção de ar condicionados e dispositivos elétricos e eletrônicos das viaturas, trocas de óleo e filtros, alinhamento e balanceamento,borracharia e reparo dos pneus, implicando o maior desconto sobre o serviço/ material.)</t>
  </si>
  <si>
    <t>009.980/2024-5 - Fiscalização sobre a implementação dos dispositivos da Lei Geral de Proteção de Dados Pessoais (LGPD) na União.</t>
  </si>
  <si>
    <t>008.876/2024-0 - Levantamento sobre transparência de portais públicos no âmbito do Programa Nacional de Transparência Pública (PNTP) - Ciclo 2024</t>
  </si>
  <si>
    <t>008.687/2024-2 - Auditoria integrada para avaliar uso de aeronaves da FAB por autoridades públicas, decorrente de SCN (TC 037.056/2023-9)</t>
  </si>
  <si>
    <t>008.637/2023-7 - Proceder, em consonância com a evolução da sociedade, do Direito e da própria Constituição Federal, a nova interpretação do direito, no âmbito do sistema previdenciário militar, à pensão por morte ficta, determinando se ainda é vigente ou se se encontra superado por incompatibilidade com o ordenamento jurídico atual.</t>
  </si>
  <si>
    <t>008.257/2024-8 - Levantamento sobre inclusão digital da população PCD</t>
  </si>
  <si>
    <t>008.134/2023-5 - 9º Ciclo da Fiscalização Contínua de Folhas de Pagamento Preparação</t>
  </si>
  <si>
    <t>007.070/2024-1 - Avalição da situação econômico-financeira da Nuclebrás Equipamentos Pesados (Nuclep).</t>
  </si>
  <si>
    <t>005.479/2024-0 - Representação referente à licitação com número 12023, modalidade Pregão (Objeto: Contratação de serviço continuado de impressão corporativa - outsourcing de impressão na modalidade franquia mensal mais excedente - compreendendo o fornecimento, instalação, configuração e o comodato de equipamentos de impressão digital, contemplando a impressão, cópia e digitalização - sem ônus - incluindo a prestação de serviços de manutenção preventiva e corretiva, reposição de peças, suprimentos e insumos, exceto papel, sistemas para gerenciamento, monitoramento, controle de cotas de impressão, gestão de ativos e contabilização - bilhetagem - de documentos impressos e copiados, visando atender às necessidades institucionais)</t>
  </si>
  <si>
    <t>BACS / BFNIF / BNIC / CIAA / COGESN / 
DAdM / DepCMRJ / DPC / DPMM / IEAPM e SGM</t>
  </si>
  <si>
    <r>
      <t xml:space="preserve">157M - Desenvolvimento e  Implementação do Sistema de Gerenciamento da Amazônia Azul (SisGAAz)
</t>
    </r>
    <r>
      <rPr>
        <sz val="10"/>
        <color rgb="FFFF0000"/>
        <rFont val="Calibri"/>
        <family val="2"/>
      </rPr>
      <t>2E97 (NOVA AO)</t>
    </r>
  </si>
  <si>
    <t>MATERIALIDADE- PAINT-2023 (R$)</t>
  </si>
  <si>
    <t>MATERIALIDADE (R$)</t>
  </si>
  <si>
    <t>PLOA 2024 CM</t>
  </si>
  <si>
    <t>Planilha MUNIC-POR OM</t>
  </si>
  <si>
    <t>Planilha EXEC_LICIT-POR OM</t>
  </si>
  <si>
    <t>Planilha OM_SIAFI-POR OM</t>
  </si>
  <si>
    <t>EVIDÊNCIAS ANTERIOR</t>
  </si>
  <si>
    <t>EVIDÊNCIAS-2025 (ATUAL)</t>
  </si>
  <si>
    <t>6-SUBSIDIO PAINT_2025-AO-AO 156O</t>
  </si>
  <si>
    <t>PLOA-2024</t>
  </si>
  <si>
    <t>A governança e a gestão de Tecnologia da Informação e Comunicação (TIC) da Marinha do Brasil são auditadas para avaliar a eficiência, segurança e alinhamento estratégico dos sistemas tecnológicos. As auditorias verificam a implementação de políticas de segurança cibernética, gestão de dados, infraestrutura de TI, além de analisar o uso de recursos em projetos de TIC. O objetivo é garantir que as soluções tecnológicas sejam eficazes, estejam em conformidade com normas e suportem as operações da Marinha de forma segura e eficiente, minimizando riscos e otimizando investimentos.
(COTIM, COTEC, DCTIM, CTIM, SLTI.)</t>
  </si>
  <si>
    <t>Planilha EXEC_LICIT-POR OM (CCSM)</t>
  </si>
  <si>
    <t>PLOA 2025 do Fundo Naval (UO-52931 - Fundo Naval)</t>
  </si>
  <si>
    <t>6-SUBSIDIO PAINT_2025-AO-SABM-COMRJ</t>
  </si>
  <si>
    <t>NR OBJETO</t>
  </si>
  <si>
    <t>PROCED OBJETO</t>
  </si>
  <si>
    <t>OBJETO AUDITÁVEL-CRITICIDADE</t>
  </si>
  <si>
    <t>Com registro de evento em até 2 anos</t>
  </si>
  <si>
    <t>Com registro de evento há mais de 2 a 5 anos</t>
  </si>
  <si>
    <t>Rótulos de Linha</t>
  </si>
  <si>
    <t>Total Geral</t>
  </si>
  <si>
    <t>Contagem de UNIDADE</t>
  </si>
  <si>
    <t xml:space="preserve"> </t>
  </si>
  <si>
    <t>TEMPO SEM AUDITORIA-A</t>
  </si>
  <si>
    <t>EVENTOS APURATÓRIOS INTERNOS (TCE/IPM/SINDICÂNCIA) - B</t>
  </si>
  <si>
    <t>REPERCUSSÃO EXTERNA NEGATIVA (DENÚNCIAS/REPRESENT.) - C</t>
  </si>
  <si>
    <t>A</t>
  </si>
  <si>
    <t>B</t>
  </si>
  <si>
    <t>C</t>
  </si>
  <si>
    <t>Sem registro de evento nos últimos 5 anos</t>
  </si>
  <si>
    <t>Com registro reincidente até 2 anos</t>
  </si>
  <si>
    <t>EVENTOS APURATÓRIOS INTERNOS</t>
  </si>
  <si>
    <t xml:space="preserve">REPERCUSSÃO EXTERNA NEGATIVA </t>
  </si>
  <si>
    <t>INF CCIMAR-13</t>
  </si>
  <si>
    <t>INF CCIMAR-13 (TRANS Concedidas e Recebidas)</t>
  </si>
  <si>
    <t>6-SUBSIDIO PAINT_2025-AO-AO 21A0</t>
  </si>
  <si>
    <t>6-SUBSIDIO PAINT_2025-AO-AO 21BY</t>
  </si>
  <si>
    <t>6-SUBSIDIO PAINT_2025-AO-AO 21BZ</t>
  </si>
  <si>
    <t>6-SUBSIDIO PAINT_2025-AO-AO 218X</t>
  </si>
  <si>
    <t xml:space="preserve">6-SUBSIDIO PAINT_2025-AO-AO 00OQ </t>
  </si>
  <si>
    <t>6-SUBSIDIO PAINT_2025-AO-AO 2510</t>
  </si>
  <si>
    <t>6-SUBSIDIO PAINT_2025-AO-AO 2345 e 14ML</t>
  </si>
  <si>
    <t>6-SUBSIDIO PAINT_2025-AO-AO 20X1</t>
  </si>
  <si>
    <t>6-SUBSIDIO PAINT_2025-AO-AO 14T7</t>
  </si>
  <si>
    <t>6-SUBSIDIO PAINT_2025-AO-AO 123H, 123I e 123J</t>
  </si>
  <si>
    <t>6-SUBSIDIO PAINT_2025-AO-AO 21CL PO 0001</t>
  </si>
  <si>
    <t>6-SUBSIDIO PAINT_2025-AO-AO 1N47</t>
  </si>
  <si>
    <t>6-SUBSIDIO PAINT_2025-AO-AO 21CL PO 0002</t>
  </si>
  <si>
    <t>6-SUBSIDIO PAINT_2025-AO-AO 21CL PO 0003</t>
  </si>
  <si>
    <t>6-SUBSIDIO PAINT_2025-AO-AO 20XO</t>
  </si>
  <si>
    <t>6-SUBSIDIO PAINT_2025-AO-AO 1N56</t>
  </si>
  <si>
    <t>6-SUBSIDIO PAINT_2025-AO-AO 21CL PO 0004</t>
  </si>
  <si>
    <t xml:space="preserve">6-SUBSIDIO PAINT_2025-AO-AO 20X3, AO 6557 </t>
  </si>
  <si>
    <t>6-SUBSIDIO PAINT_2025-AO-AO 147F</t>
  </si>
  <si>
    <t xml:space="preserve">6-SUBSIDIO PAINT_2025-AO-AO 2866 </t>
  </si>
  <si>
    <t>6-SUBSIDIO PAINT_2025-AO-AO 2518 e 2E97</t>
  </si>
  <si>
    <t>6-SUBSIDIO PAINT_2025-AO-AO 2518</t>
  </si>
  <si>
    <t>6-SUBSIDIO PAINT_2025-AO-AO 20XR</t>
  </si>
  <si>
    <t>6-SUBSIDIO PAINT_2025-AO-AO 2004</t>
  </si>
  <si>
    <t>6-SUBSIDIO PAINT_2025-AO-AO 21BJ</t>
  </si>
  <si>
    <t>6-SUBSIDIO PAINT_2025-AO-VALOR LOA-MB</t>
  </si>
  <si>
    <t>6-SUBSIDIO PAINT_2025-AO-AO 0179, 0181, 09HB.</t>
  </si>
  <si>
    <t>6-SUBSIDIO PAINT_2025-AO-AO 2867, 216H, 212B, 20TP</t>
  </si>
  <si>
    <t>6-SUBSIDIO PAINT_2025-AO-VALOR LOA-AMAZUL</t>
  </si>
  <si>
    <t xml:space="preserve">A defesa das águas jurisdicionais brasileiras é uma missão fundamental da Marinha do Brasil e parte crucial da estratégia de defesa nacional. Essas águas incluem a extensa zona marítima sob soberania ou jurisdição brasileira, conhecida como a Amazônia Azul, que abrange uma área de aproximadamente 4,5 milhões de quilômetros quadrados. A defesa dessas áreas visa proteger os recursos naturais, econômicos e estratégicos presentes nas águas brasileiras, além de assegurar a soberania e segurança nacional.
</t>
  </si>
  <si>
    <t xml:space="preserve">A fiscalização do tráfego aquaviário pela Marinha do Brasil é uma atividade fundamental para garantir a segurança da navegação, proteger o meio ambiente marinho e assegurar o cumprimento das leis e regulamentos nas águas jurisdicionais brasileiras. Essa fiscalização envolve o controle de embarcações comerciais, de pesca, recreativas e militares que navegam em águas interiores (rios e lagos), no mar territorial, na zona econômica exclusiva e em portos brasileiros.
</t>
  </si>
  <si>
    <t xml:space="preserve">O aprimoramento e auxílio à navegação pela Marinha do Brasil é um componente essencial para garantir a segurança e eficiência da navegação nas águas jurisdicionais do país. O uso de tecnologias modernas e a manutenção de infraestruturas de apoio à navegação, como sinais náuticos, faróis e sistemas de monitoramento, são cruciais para a orientação segura das embarcações. Quando esses processos e sistemas são objeto de auditoria, o objetivo principal é assegurar que as políticas, investimentos e operações voltadas para a melhoria da navegação estejam sendo geridos de forma eficaz, transparente e conforme as normas vigentes
</t>
  </si>
  <si>
    <t xml:space="preserve">O preparo e emprego em operações GLO (Garantia da Lei e da Ordem) e interagências pela Marinha do Brasil é um aspecto estratégico e desafiador, sendo frequentemente objeto de auditoria para assegurar a eficácia, eficiência e legalidade das ações conduzidas no contexto dessas operações. As auditorias têm o objetivo de verificar se os recursos alocados, o treinamento, a coordenação entre as diversas forças e o cumprimento de normas estão em conformidade com os objetivos operacionais e legais estabelecidos.
</t>
  </si>
  <si>
    <t xml:space="preserve">A articulação institucional no país e no exterior pela Marinha do Brasil é uma atividade de grande importância estratégica, sendo frequentemente objeto de auditoria para garantir a eficácia, eficiência e legalidade das relações e interações da Marinha com outras instituições nacionais e internacionais. O processo de auditoria nesta área visa assegurar que a Marinha esteja alinhada com os objetivos nacionais de defesa, segurança, diplomacia e cooperação internacional, enquanto otimiza recursos e preserva a conformidade com as normas e regulamentos.
</t>
  </si>
  <si>
    <t xml:space="preserve">A Gestão do Programa de Ensino Profissional Marítimo (PREPOM) e do Fundo de Desenvolvimento do Ensino Profissional Marítimo (FDPEM) é de grande relevância para a Marinha do Brasil, uma vez que envolve a capacitação e o desenvolvimento de pessoal qualificado para atender às necessidades da Marinha Mercante e do setor marítimo nacional. Quando essas áreas são objeto de auditoria, o foco é garantir que os recursos destinados a esse programa sejam utilizados de maneira eficiente, transparente e conforme a legislação, além de assegurar que o ensino e a formação estejam alinhados com as necessidades do setor e com os padrões internacionais.
</t>
  </si>
  <si>
    <t xml:space="preserve">O Programa Antártico Brasileiro (PROANTAR) é uma iniciativa científica e operacional coordenada pela Marinha do Brasil, com o objetivo de promover a pesquisa e a presença do Brasil na Antártida, em conformidade com o Tratado da Antártida. Sendo um programa complexo e estratégico, o PROANTAR é frequentemente objeto de auditoria para garantir a eficiência na gestão de recursos, a conformidade com as diretrizes internacionais e a segurança das operações.
</t>
  </si>
  <si>
    <t xml:space="preserve">A manutenção das adidâncias navais e o apoio à política externa são aspectos essenciais da atuação da Marinha do Brasil no contexto internacional. Esses elementos envolvem a representação do Brasil em assuntos de defesa e segurança marítima no exterior, assim como o suporte às iniciativas de política externa do país. A auditoria desses processos visa assegurar que a Marinha esteja cumprindo seus objetivos de forma eficiente, em conformidade com a legislação e os interesses nacionais.
</t>
  </si>
  <si>
    <t xml:space="preserve">O preparo e emprego da Marinha do Brasil em operações de paz e humanitárias são aspectos cruciais para a atuação da Força Naval em contextos internacionais e nacionais, visando promover a estabilidade e oferecer assistência em situações de crise. Essas operações envolvem uma série de atividades complexas e desafiadoras que exigem planejamento rigoroso, coordenação eficaz e execução precisa. Quando esses aspectos são objeto de auditoria, o foco está em assegurar que as operações estejam alinhadas com os objetivos estratégicos, que os recursos sejam usados de forma eficiente e que a Marinha esteja cumprindo suas responsabilidades de forma eficaz.
</t>
  </si>
  <si>
    <t xml:space="preserve">Como objeto de auditoria, o Programa Nuclear da Marinha (PNM) requer uma abordagem detalhada e rigorosa para garantir que todos os aspectos do programa estejam sendo geridos de maneira eficiente, segura e em conformidade com as normas e regulamentos estabelecido
</t>
  </si>
  <si>
    <t xml:space="preserve">A auditoria do PROSUB busca garantir que o programa seja conduzido de maneira eficiente, segura e em conformidade com as normas e regulamentos aplicáveis. Principais aspectos que são foco da auditoria: Gestão de Recursos Financeiros; Gestão de Recursos Humanos; Infraestrutura e Logística; e Conformidade Regulatória e Normas.
</t>
  </si>
  <si>
    <t xml:space="preserve">A auditoria do PROSUPER foca em garantir que os recursos financeiros, humanos e materiais sejam usados de maneira eficiente e eficaz na modernização e expansão da frota de navios de superfície da Marinha do Brasil, assegurando também a conformidade com as normas e regulamentos aplicáveis.
</t>
  </si>
  <si>
    <t xml:space="preserve">O PRONAPA (Programa de Navais de Apoio à Política de Segurança Nacional) é um programa da Marinha do Brasil destinado ao desenvolvimento e operação de navios de apoio que desempenham funções essenciais para a segurança e defesa nacional, como patrulhamento, apoio logístico e operações de combate. A auditoria do PRONAPA tem como foco principal assegurar que os recursos financeiros, humanos e materiais sejam empregados de maneira eficiente e eficaz, e que o programa esteja em conformidade com as normas e regulamentos aplicáveis.
</t>
  </si>
  <si>
    <t xml:space="preserve">O PROHIDRO (Programa de Hidrografia da Marinha) é um programa da Marinha do Brasil focado na execução de atividades de hidrografia, que incluem a coleta, análise e disseminação de informações sobre as condições marítimas e hidrográficas, essenciais para a segurança da navegação e para o planejamento de operações marítimas. A auditoria do PROHIDRO tem como objetivo garantir que os recursos financeiros, humanos e materiais sejam utilizados de maneira eficiente e eficaz e que o programa esteja em conformidade com as normas e regulamentos aplicáveis.
</t>
  </si>
  <si>
    <t xml:space="preserve">O PROAERO (Programa de Aviação da Marinha) é um programa da Marinha do Brasil voltado para a aquisição, manutenção e operação de aeronaves navais, incluindo helicópteros e outros tipos de aeronaves utilizadas em missões de patrulha, resgate, e apoio logístico e operacional. A auditoria do PROAERO tem como objetivo garantir que os recursos financeiros, humanos e materiais sejam utilizados de maneira eficiente e eficaz, e que o programa esteja em conformidade com as normas e regulamentos aplicáveis.
</t>
  </si>
  <si>
    <t xml:space="preserve">O PROADSUMOS (Programa de Aquisição e Desenvolvimento de Submarinos) é um programa da Marinha do Brasil voltado para a aquisição e o desenvolvimento de submarinos, abrangendo tanto submarinos convencionais quanto nucleares. O objetivo do PROADSUMOS é fortalecer a capacidade operacional da Marinha através da modernização e expansão da frota submarina. A auditoria do PROADSUMOS visa garantir que os recursos financeiros, humanos e materiais sejam empregados de maneira eficiente e eficaz, e que o programa esteja em conformidade com as normas e regulamentos aplicáveis.
</t>
  </si>
  <si>
    <t xml:space="preserve">A Pesquisa e Desenvolvimento Tecnológico na Marinha do Brasil abrange iniciativas voltadas para a inovação e aprimoramento de tecnologias navais, incluindo sistemas de armas, sensores, equipamentos de comunicação e outras tecnologias essenciais para a defesa e operações marítimas. A auditoria desse segmento visa garantir que os recursos financeiros, humanos e materiais sejam utilizados de maneira eficiente e eficaz, e que os projetos de pesquisa e desenvolvimento (P&amp;D) estejam alinhados com as metas e regulamentações estabelecidas.
</t>
  </si>
  <si>
    <t xml:space="preserve">O Programa ESPORÃO é um programa da Marinha do Brasil voltado para a aquisição, desenvolvimento e operação de sistemas e equipamentos navais, especificamente dentro dos projetos MANSUP (Sistema de Mísseis Antinavio de Curto Alcance) e MANAER (Míssil Antinavio de Longo Alcance). A auditoria do Programa ESPORÃO visa assegurar que os recursos financeiros, humanos e materiais sejam utilizados de maneira eficiente e eficaz e que o programa esteja em conformidade com as normas e regulamentos aplicáveis.
</t>
  </si>
  <si>
    <t xml:space="preserve">O PROCOMBATE (Programa de Combate e Defesa Naval) é um programa da Marinha do Brasil focado no desenvolvimento e na implementação de sistemas e estratégias para combate e defesa naval, incluindo tecnologias e táticas para enfrentar ameaças no ambiente marítimo. A auditoria do PROCOMBATE visa assegurar que os recursos financeiros, humanos e materiais sejam utilizados de maneira eficiente e eficaz, e que o programa esteja em conformidade com as normas e regulamentos aplicáveis.
</t>
  </si>
  <si>
    <t xml:space="preserve">O apoio à mobilização nacional na Marinha do Brasil refere-se às atividades e processos envolvidos na preparação e implementação de operações que visam mobilizar recursos, pessoal e equipamentos para atender a situações de emergência nacional, crises ou conflitos que possam exigir a intervenção da Marinha. A auditoria do apoio à mobilização nacional tem como objetivo garantir que os recursos financeiros, humanos e materiais sejam utilizados de maneira eficiente e eficaz, e que as atividades de mobilização estejam em conformidade com as normas e regulamentos estabelecidos.
</t>
  </si>
  <si>
    <t xml:space="preserve">O Sistema OMPS-I (Operações de Mobilização e Planejamento de Sistemas Integrados) é um sistema utilizado pela Marinha do Brasil para gerenciar e coordenar as operações de mobilização e planejamento, integrando diversos processos e informações para otimizar a gestão de recursos e operações. A auditoria do Sistema OMPS-I visa assegurar que o sistema esteja operando de forma eficiente e eficaz, e que os recursos sejam geridos de acordo com as normas e regulamentos aplicáveis.
</t>
  </si>
  <si>
    <t xml:space="preserve">O preparo e emprego cibernético na Marinha do Brasil envolve a preparação, implementação e gestão de capacidades e operações no domínio cibernético, incluindo a proteção de sistemas de informação, redes e dados, bem como o desenvolvimento de estratégias para operar e defender-se em ambientes cibernéticos. A auditoria do preparo e emprego cibernético na Marinha do Brasil tem como objetivo garantir que as capacidades e operações cibernéticas sejam geridas de forma eficiente, segura e conforme as normas e regulamentos.
</t>
  </si>
  <si>
    <t xml:space="preserve">A produção de inteligência na Marinha do Brasil refere-se ao processo de coleta, análise e disseminação de informações que são cruciais para a tomada de decisões estratégicas e operacionais. Este processo envolve a transformação de dados brutos em informações úteis para a segurança e eficácia das operações navais. A auditoria da produção de inteligência visa assegurar que os recursos e processos envolvidos na coleta e análise de informações sejam geridos de maneira eficiente e eficaz, e que estejam em conformidade com as normas e regulamentos estabelecidos
</t>
  </si>
  <si>
    <t xml:space="preserve">Pesquisa nas Áreas Jurisdicionais Brasileiras (AJB) e de Interesse refere-se à condução de atividades de pesquisa científica e tecnológica dentro das áreas marítimas sob jurisdição do Brasil, bem como em regiões de interesse estratégico para a Marinha do Brasil. Este tipo de pesquisa é fundamental para a compreensão e monitoramento dos recursos naturais, ambientais e geoestratégicos presentes nessas áreas. A auditoria das atividades de pesquisa nas AJB e de interesse visa assegurar que tais atividades sejam realizadas de forma eficiente, segura e em conformidade com as normas e regulamentos aplicáveis.
</t>
  </si>
  <si>
    <t xml:space="preserve">A alocação de recursos humanos (RH) na Marinha do Brasil refere-se à distribuição e gestão do pessoal necessário para o cumprimento das funções e objetivos da instituição, garantindo que o número adequado de militares e servidores civis esteja disponível e adequadamente alocado para diferentes tarefas e responsabilidades.
</t>
  </si>
  <si>
    <t xml:space="preserve">A auditoria da capacitação e qualificação de militares e servidores civis da Marinha do Brasil visa garantir que os programas e processos de desenvolvimento de pessoal sejam geridos de forma eficiente, eficaz e em conformidade com as normas e regulamentos aplicáveis. 
</t>
  </si>
  <si>
    <t xml:space="preserve">A auditoria da assistência médica-hospitalar da Marinha do Brasil visa garantir que os serviços de saúde sejam prestados de forma eficiente, eficaz e em conformidade com as normas e regulamentos. A auditoria abrange não apenas militares e servidores civis, mas também seus dependentes, com foco especial na alocação de recursos financeiros destinados a esses serviços.
</t>
  </si>
  <si>
    <t xml:space="preserve">A prestação da assistência social integrada da Marinha do Brasil refere-se aos serviços e programas destinados a promover o bem-estar social, apoiar a inclusão e garantir a qualidade de vida dos militares, servidores civis e seus dependentes. Isso inclui uma ampla gama de atividades que visam atender às necessidades sociais, psicológicas e de suporte à vida cotidiana dos beneficiários. A auditoria da assistência social integrada da Marinha do Brasil tem como objetivo garantir que os serviços sociais sejam prestados de forma eficiente, eficaz e em conformidade com as normas e regulamentos.
</t>
  </si>
  <si>
    <t xml:space="preserve">A gestão do Programa Olímpico da Marinha (PROLIM) é um componente essencial para o desenvolvimento e a coordenação das atividades esportivas olímpicas e paraolímpicas dentro da Marinha do Brasil. O PROLIM se concentra em promover e apoiar a participação de atletas militares em competições nacionais e internacionais, além de fomentar o desenvolvimento de talentos esportivos na instituição. A auditoria da gestão do PROLIM visa garantir que o programa seja administrado de forma eficiente, eficaz e em conformidade com as normas e regulamentos. A auditoria foca em assegurar que os recursos financeiros e operacionais sejam alocados e utilizados de maneira adequada para maximizar o sucesso esportivo e o desenvolvimento dos atletas.
</t>
  </si>
  <si>
    <t xml:space="preserve">A gestão do Fundo Naval, especialmente no que tange à arrecadação, é um aspecto crítico para garantir a adequada administração dos recursos financeiros destinados às atividades e operações da Marinha do Brasil. O Fundo Naval é utilizado para financiar diversas iniciativas e projetos dentro da instituição, e a eficiência na arrecadação e administração desses recursos é essencial para o sucesso da Marinha. A auditoria da gestão do Fundo Naval, com foco na arrecadação, visa assegurar que os processos de arrecadação de recursos sejam conduzidos de maneira eficiente, eficaz e em conformidade com as normas e regulamentos aplicáveis.
</t>
  </si>
  <si>
    <t xml:space="preserve">A auditoria das compras e contratações no exterior pela Marinha do Brasil é essencial para garantir a transparência, eficiência e conformidade desses processos, especialmente quando se trata da aquisição de bens e serviços internacionais que suportam as operações e necessidades da instituição.
</t>
  </si>
  <si>
    <t xml:space="preserve">A gestão orçamentária da Marinha do Brasil é um aspecto fundamental para assegurar a alocação eficiente e eficaz dos recursos financeiros disponíveis para cumprir as suas diversas missões e objetivos. A auditoria da gestão orçamentária visa garantir que o planejamento, execução e controle do orçamento estejam alinhados com as políticas e regulamentos institucionais e legais.
</t>
  </si>
  <si>
    <t xml:space="preserve">A gestão financeira da Marinha do Brasil, especialmente no que se refere às operações de crédito, é crucial para garantir a adequada administração dos recursos financeiros emprestados ou captados para suprir necessidades temporárias ou investimentos. A auditoria nas operações de crédito busca assegurar que essas transações sejam geridas de forma eficiente, segura e em conformidade com as normas e regulamentos aplicáveis.
</t>
  </si>
  <si>
    <t xml:space="preserve">A auditoria da concentração logística nos Centros de Intendência da Marinha visa assegurar que as operações logísticas sejam conduzidas de forma eficiente, econômica e em conformidade com as normas e regulamentos aplicáveis
</t>
  </si>
  <si>
    <t xml:space="preserve">A auditoria da gestão do municiamento, que abrange alimentação e subsistência, tem como objetivo assegurar que os processos de aquisição, distribuição e armazenamento desses recursos na Marinha do Brasil sejam realizados de forma eficiente e econômica, em conformidade com as normas e regulamentos aplicáveis. A auditoria avalia a eficácia das operações, a conformidade com os procedimentos internos e regulatórios, a gestão de recursos e custos, e a qualidade e segurança dos suprimentos, garantindo que atendam às necessidades operacionais e mantenham o bem-estar do pessoal, assim como as boas práticas.
</t>
  </si>
  <si>
    <t xml:space="preserve">A auditoria da gestão das compras e contratações no país da Marinha do Brasil visa garantir que os processos de aquisição de bens e serviços sejam realizados de maneira eficiente, econômica e em conformidade com as normas e regulamentos aplicáveis. A auditoria foca na eficácia dos processos de aquisição e contratação, conformidade com normas e procedimentos internos, gestão de recursos e custos, transparência e documentação, e na identificação e mitigação de riscos, assegurando que as operações sejam conduzidas de forma transparente e responsável.
</t>
  </si>
  <si>
    <t xml:space="preserve">A auditoria da gestão das transferências da União para a Marinha do Brasil visa assegurar que os recursos financeiros transferidos sejam utilizados de forma eficiente e em conformidade com as normas e regulamentos aplicáveis. A auditoria foca na conformidade com leis e procedimentos, na eficácia e eficiência da utilização dos recursos, na transparência da documentação e nos controles de despesas, além da identificação e mitigação de riscos associados à administração dessas transferências.
</t>
  </si>
  <si>
    <t xml:space="preserve">A auditoria do pagamento de benefícios a inativos civis e militares da Marinha do Brasil visa garantir que pensões, aposentadorias e outros benefícios sejam pagos de forma adequada e em conformidade com as leis e regulamentos aplicáveis. O foco é na conformidade com normas e procedimentos, eficiência e precisão no processamento dos pagamentos, transparência na documentação e controle de despesas, além da identificação e mitigação de riscos associados, assegurando que os recursos sejam administrados de maneira responsável e eficiente
</t>
  </si>
  <si>
    <t xml:space="preserve">A auditoria da gestão do pagamento de pessoal civil e militar ativo da Marinha do Brasil tem como objetivo assegurar que os salários e benefícios sejam pagos corretamente e em conformidade com as normas e regulamentos aplicáveis. A auditoria foca na precisão e eficiência do processamento dos pagamentos, conformidade com as normas internas e legais, transparência na documentação e controle de despesas, além da identificação e mitigação de riscos associados, garantindo que os recursos sejam administrados de forma adequada e responsável.
</t>
  </si>
  <si>
    <t xml:space="preserve">A auditoria da gestão dos bens móveis e de consumo da Marinha do Brasil visa garantir que a administração e o controle desses recursos sejam realizados de forma eficiente e em conformidade com as normas e regulamentos. A auditoria avalia a eficácia dos processos de aquisição, armazenamento e utilização dos bens, assegura a precisão dos registros e a transparência na documentação, e verifica a conformidade com os procedimentos estabelecidos, além de identificar e mitigar riscos associados à gestão desses ativos.
</t>
  </si>
  <si>
    <t xml:space="preserve">A auditoria da gestão do patrimônio imobiliário da Marinha do Brasil visa assegurar que a administração e o controle dos imóveis sejam realizados de maneira eficiente e em conformidade com as normas e regulamentos aplicáveis. O foco está na eficácia dos processos de aquisição, manutenção e utilização dos imóveis, na precisão dos registros e na transparência da documentação, além de garantir a conformidade com os procedimentos internos e identificar e mitigar riscos associados à gestão do patrimônio imobiliário.
</t>
  </si>
  <si>
    <t xml:space="preserve">A gestão de custos da Marinha do Brasil é objeto de auditorias para assegurar o uso eficiente e transparente dos recursos públicos, avaliando despesas operacionais, investimentos, aquisições, contratações e a gestão de pessoal (militares, servidores civis e seus dependentes). Essas auditorias verificam a conformidade com normas legais, a eficiência nos gastos e a adequação dos processos, buscando identificar oportunidades de melhorias e evitar desperdícios, especialmente em áreas como manutenção de equipamentos, infraestrutura e assistência médico-hospitalar.
</t>
  </si>
  <si>
    <t xml:space="preserve">Objeto de auditoria para garantir que as instalações atendam às necessidades operacionais e administrativas. Essas auditorias avaliam se a infraestrutura é compatível com as normas de segurança, eficiência e funcionalidade, verificando o estado de conservação, adequação às atividades desempenhadas, além da gestão de recursos destinados à manutenção e modernização das instalações, com foco na conformidade legal e na otimização do uso dos recursos públicos.
</t>
  </si>
  <si>
    <t xml:space="preserve">O abastecimento da Marinha do Brasil é objeto de auditorias para garantir a eficiência, transparência e adequação na gestão de suprimentos essenciais, como combustível, alimentos, munições e peças de reposição. As auditorias verificam a conformidade dos processos de aquisição, armazenamento, distribuição e controle de estoques, assegurando que os recursos sejam utilizados de forma econômica e eficiente, evitando desperdícios, fraudes ou desvios, além de garantir a disponibilidade dos materiais necessários para a operação das forças navais e terrestres.
</t>
  </si>
  <si>
    <t xml:space="preserve">A transparência pública da Marinha do Brasil é auditada para assegurar que informações sobre a gestão de recursos, operações e atividades estejam acessíveis à sociedade, em conformidade com a Lei de Acesso à Informação (LAI). As auditorias avaliam a divulgação de dados financeiros, licitações, contratos, relatórios de gestão e indicadores de desempenho, verificando a clareza, integridade e atualidade das informações. O objetivo é garantir que a Marinha adote práticas de governança que promovam accountability, facilitando o controle social e o acompanhamento das ações pela população.
</t>
  </si>
  <si>
    <t xml:space="preserve">A integridade e o gerenciamento de riscos corporativos da Marinha do Brasil são auditados para garantir a implementação de políticas e controles que previnam fraudes, corrupção e outros desvios éticos, além de assegurar uma gestão eficiente dos riscos organizacionais. As auditorias avaliam a eficácia dos mecanismos de compliance, sistemas de controle interno, monitoramento de riscos e medidas preventivas em áreas estratégicas. O objetivo é verificar se a Marinha adota práticas robustas de governança que minimizam vulnerabilidades e promovem a integridade institucional.
</t>
  </si>
  <si>
    <t xml:space="preserve">A preservação do patrimônio histórico da Marinha do Brasil é auditada para garantir a conservação, manutenção e proteção de bens históricos, como museus, documentos, navios e instalações de valor cultural. As auditorias analisam a alocação de recursos, cumprimento de normas de preservação e a eficácia das ações voltadas à conservação desses patrimônios. O objetivo é assegurar que o legado histórico da Marinha seja preservado de forma adequada, atendendo a padrões legais e de gestão, além de promover sua valorização e acesso público.
</t>
  </si>
  <si>
    <t xml:space="preserve">A acessibilidade e sustentabilidade nas instalações da Marinha do Brasil são auditadas para garantir que as organizações militares estejam alinhadas com normas de acessibilidade para pessoas com deficiência e com práticas de sustentabilidade ambiental. As auditorias avaliam a adequação das estruturas físicas, o cumprimento das legislações ambientais, e o uso de recursos naturais de forma eficiente. O objetivo é assegurar que a Marinha promova inclusão e responsabilidade ambiental, garantindo acessibilidade universal e reduzindo impactos ecológicos nas suas operações e instalações.
</t>
  </si>
  <si>
    <t xml:space="preserve">A AMAZUL (Amazônia Azul Tecnologias de Defesa S.A.), vinculada ao Ministério da Defesa e à Marinha do Brasil, é auditada para assegurar a conformidade de sua gestão com os princípios de eficiência, legalidade e transparência, especialmente em projetos estratégicos como o Programa Nuclear da Marinha (PNM) e o Programa de Desenvolvimento de Submarinos (PROSUB). As auditorias verificam a aplicação de recursos, execução de contratos, gestão de pessoal e cumprimento de metas, além de avaliar a integridade e o gerenciamento de riscos em projetos de alta complexidade tecnológica e sensibilidade estratégica. O objetivo é garantir a boa governança e a otimização dos recursos públicos.
</t>
  </si>
  <si>
    <t xml:space="preserve">O CCCPM (Crédito Consignado com Concessão de Patrimônio Mobiliário), relacionado ao financiamento imobiliário para o pessoal da Marinha do Brasil, é objeto de auditoria para garantir a correta administração dos recursos e a conformidade com as normas estabelecidas. As auditorias avaliam a gestão dos financiamentos, incluindo a concessão, controle e pagamento de empréstimos, assim como a aplicação dos recursos em conformidade com as regras internas e legais. O objetivo é assegurar que o programa de financiamento imobiliário seja gerido de forma eficiente, transparente e justa, beneficiando adequadamente os militares e servidores civis da Marinha.
</t>
  </si>
  <si>
    <t xml:space="preserve">A EMGEPRON (Empresa Gerencial de Projetos Navais) é auditada pela Marinha do Brasil para garantir a eficácia e a transparência na gestão de projetos navais e na aplicação de recursos. As auditorias focam na conformidade com contratos e convênios, execução de projetos, controle financeiro e operacional, e a adequação dos processos de aquisição e desenvolvimento de tecnologias navais. O objetivo é assegurar que a EMGEPRON administre os projetos de forma eficiente, cumprindo metas e regulamentos, e promovendo a boa governança e o uso responsável dos recursos públicos.
</t>
  </si>
  <si>
    <t xml:space="preserve">A gestão do ciclo de vida (GCV) na Marinha do Brasil é auditada para garantir a eficiência e a eficácia no planejamento, desenvolvimento, operação e desativação de sistemas e equipamentos navais. As auditorias avaliam os processos relacionados ao gerenciamento de recursos ao longo de todo o ciclo de vida dos ativos, desde a aquisição até a manutenção e o descarte. O objetivo é assegurar que os recursos sejam utilizados de forma otimizada, minimizando custos e riscos, e garantindo que os sistemas e equipamentos atendam aos requisitos operacionais e de segurança durante toda a sua vida útil.
</t>
  </si>
  <si>
    <t xml:space="preserve">A produção de doutrina estratégica na Marinha do Brasil é auditada para garantir a coerência, atualização e relevância das diretrizes e normas estratégicas. As auditorias avaliam a elaboração, revisão e implementação das doutrinas, assegurando que estejam alinhadas com os objetivos estratégicos da Marinha e com as melhores práticas militares. O objetivo é garantir que a doutrina forneça uma base sólida para as operações e planejamento, refletindo as necessidades atuais e futuras da Marinha, e promovendo uma abordagem consistente e eficaz em suas atividades e estratégias.
</t>
  </si>
  <si>
    <t>TEMPO</t>
  </si>
  <si>
    <t>Planilha PAGTO-POR OM (DGPM/CGCFN)</t>
  </si>
  <si>
    <t>RISCO</t>
  </si>
  <si>
    <t>1-MUITO ALTO</t>
  </si>
  <si>
    <t>2-ALTO</t>
  </si>
  <si>
    <t>3-MÉDIO</t>
  </si>
  <si>
    <t>4-BAIXO</t>
  </si>
  <si>
    <t>5-MUITO BAIXO</t>
  </si>
  <si>
    <t>NR 
OBJETO</t>
  </si>
  <si>
    <t>INOPORTUNO - AUDITORIAS TCU EM ANDAMENTO e ROTAÇÃO DE ÊNFASE (AUDITORIA REALIZADA EM 2022)</t>
  </si>
  <si>
    <t>BHMN e CPAL</t>
  </si>
  <si>
    <t>INOPORTUNO:  AUDITORIAS TCU EM ANDAMENTO, ROTAÇÃO DE ÊNFASE (AUDITORIA REALIZADA EM 2022)</t>
  </si>
  <si>
    <t>N
R</t>
  </si>
  <si>
    <t>INOPORTUNO:  Unidade possui UAIG</t>
  </si>
  <si>
    <t>INOPORTUNO:  AUDITORIA TCU EM ANDAMENTO. Unidade possui UAIG</t>
  </si>
  <si>
    <t>AUDITORIA TCU EM ANDAMENTO e ROTAÇÃO DE ÊNFASE (AUDITORIA OPERACIONAL REALIZADA EM 2021)</t>
  </si>
  <si>
    <t>AdiNavParaguai e CNBW.</t>
  </si>
  <si>
    <t xml:space="preserve">O PROGEM (PROGRAMA GERAL DE MANUTENÇÃO) é o principal braço provedor das revisões dos meios operativos da MB e objetiva manter o nível de aprestamento operacional dos meios navais, aeronavais e de fuzileiros navais. A auditoria do PROGEM tem como objetivo garantir que os recursos financeiros, humanos e materiais sejam utilizados de maneira eficiente e eficaz, e que o programa esteja em conformidade com as normas e regulamentos aplicáveis.
</t>
  </si>
  <si>
    <t>INOPORTUNO: Unidade possui UAIG</t>
  </si>
  <si>
    <t>INOPORTUNO: Acompanhamento realizado pela DFM.</t>
  </si>
  <si>
    <t>BHMN, CeIMPL, Com1ºDN, EAMES, CPAL e ENRN.</t>
  </si>
  <si>
    <t>CNBW, CeIMPL, Com1ºDN, ENRN e Findependencia</t>
  </si>
  <si>
    <t>AdiNavParaguai , BHMN, CPAL, CNBW, CeIMPL,Com1ºDN, ENRN, EAMES, EN.</t>
  </si>
  <si>
    <t>BHMN, Com1ºDN e ENRN</t>
  </si>
  <si>
    <t>AdiNavParaguai , BHMN, CPAL, CNBW, CeIMPL,Com1ºDN, ENRN, EAMES, EN e Findependencia.</t>
  </si>
  <si>
    <t>BHMN, Com1ºDN, EAMES, EN,ENRN e Findependencia.</t>
  </si>
  <si>
    <t>BHMN e ENRN.</t>
  </si>
  <si>
    <t>CPAL.</t>
  </si>
  <si>
    <t>CPAL e EAMES.</t>
  </si>
  <si>
    <t>CNBW, CeIMPL, Com1ºDN, ENRN, e Findependencia.</t>
  </si>
  <si>
    <t>EAMES.</t>
  </si>
  <si>
    <t>CMBW e CeIMPL</t>
  </si>
  <si>
    <t>EAMES  e EN.</t>
  </si>
  <si>
    <t>OBSERVAÇÃO ANALÍTICA POSSIBILIDADES</t>
  </si>
  <si>
    <t>20. AEN - FORÇA NAVAL 7 -  Garantir o poder de combate necessário para o emprego do Poder Naval por meio da aquisição de material para atendimento da Dotação do Corpo de Fuzileiros Navais (PROADSUMUS).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</si>
</sst>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mmm"/>
    <numFmt numFmtId="165" formatCode="#,##0.00_ ;\-#,##0.00\ "/>
  </numFmts>
  <fonts count="37" x14ac:knownFonts="1">
    <font>
      <sz val="11"/>
      <color rgb="FF000000"/>
      <name val="Calibri"/>
      <family val="2"/>
      <charset val="1"/>
    </font>
    <font>
      <b/>
      <sz val="11"/>
      <color rgb="FF000000"/>
      <name val="Calibri"/>
      <family val="2"/>
      <charset val="1"/>
    </font>
    <font>
      <sz val="11"/>
      <color rgb="FFFF0000"/>
      <name val="Calibri"/>
      <family val="2"/>
      <charset val="1"/>
    </font>
    <font>
      <b/>
      <sz val="11"/>
      <name val="Calibri"/>
      <family val="2"/>
      <charset val="1"/>
    </font>
    <font>
      <b/>
      <sz val="10"/>
      <color rgb="FF000000"/>
      <name val="Calibri"/>
      <family val="2"/>
      <charset val="1"/>
    </font>
    <font>
      <b/>
      <sz val="12"/>
      <color rgb="FF000000"/>
      <name val="Calibri"/>
      <family val="2"/>
      <charset val="1"/>
    </font>
    <font>
      <b/>
      <sz val="11"/>
      <color rgb="FFFFFFFF"/>
      <name val="Calibri"/>
      <family val="2"/>
      <charset val="1"/>
    </font>
    <font>
      <b/>
      <sz val="11"/>
      <color theme="1"/>
      <name val="Calibri"/>
      <family val="2"/>
      <charset val="1"/>
    </font>
    <font>
      <sz val="11"/>
      <color rgb="FF000000"/>
      <name val="Calibri"/>
      <family val="2"/>
      <charset val="1"/>
    </font>
    <font>
      <b/>
      <sz val="12"/>
      <name val="Calibri"/>
      <family val="2"/>
      <charset val="1"/>
    </font>
    <font>
      <sz val="12"/>
      <name val="Calibri"/>
      <family val="2"/>
      <charset val="1"/>
    </font>
    <font>
      <b/>
      <sz val="11"/>
      <color rgb="FF000000"/>
      <name val="Calibri"/>
      <family val="2"/>
    </font>
    <font>
      <b/>
      <sz val="11"/>
      <name val="Calibri"/>
      <family val="2"/>
    </font>
    <font>
      <b/>
      <sz val="10"/>
      <name val="Calibri"/>
      <family val="2"/>
    </font>
    <font>
      <sz val="10"/>
      <color rgb="FF000000"/>
      <name val="Calibri"/>
      <family val="2"/>
    </font>
    <font>
      <sz val="10"/>
      <name val="Calibri"/>
      <family val="2"/>
    </font>
    <font>
      <b/>
      <sz val="12"/>
      <color rgb="FF002060"/>
      <name val="Calibri"/>
      <family val="2"/>
      <charset val="1"/>
    </font>
    <font>
      <sz val="12"/>
      <color rgb="FF002060"/>
      <name val="Calibri"/>
      <family val="2"/>
      <charset val="1"/>
    </font>
    <font>
      <b/>
      <sz val="10"/>
      <color rgb="FF000000"/>
      <name val="Calibri"/>
      <family val="2"/>
    </font>
    <font>
      <b/>
      <sz val="10"/>
      <color theme="0"/>
      <name val="Calibri"/>
      <family val="2"/>
    </font>
    <font>
      <sz val="10"/>
      <color rgb="FFFF0000"/>
      <name val="Calibri"/>
      <family val="2"/>
    </font>
    <font>
      <b/>
      <sz val="10"/>
      <color rgb="FF002060"/>
      <name val="Calibri"/>
      <family val="2"/>
    </font>
    <font>
      <sz val="10"/>
      <color theme="1"/>
      <name val="Calibri"/>
      <family val="2"/>
    </font>
    <font>
      <b/>
      <sz val="10"/>
      <color theme="1"/>
      <name val="Calibri"/>
      <family val="2"/>
    </font>
    <font>
      <sz val="10"/>
      <color rgb="FF000000"/>
      <name val="Calibri"/>
      <family val="2"/>
      <scheme val="minor"/>
    </font>
    <font>
      <b/>
      <sz val="10"/>
      <color rgb="FF000000"/>
      <name val="Calibri"/>
      <family val="2"/>
      <scheme val="minor"/>
    </font>
    <font>
      <sz val="10"/>
      <name val="Calibri"/>
      <family val="2"/>
      <scheme val="minor"/>
    </font>
    <font>
      <b/>
      <sz val="10"/>
      <name val="Calibri"/>
      <family val="2"/>
      <scheme val="minor"/>
    </font>
    <font>
      <sz val="10"/>
      <color rgb="FFFF0000"/>
      <name val="Calibri"/>
      <family val="2"/>
      <scheme val="minor"/>
    </font>
    <font>
      <b/>
      <sz val="11"/>
      <name val="Calibri"/>
      <family val="2"/>
      <scheme val="minor"/>
    </font>
    <font>
      <b/>
      <sz val="11"/>
      <color theme="1"/>
      <name val="Calibri"/>
      <family val="2"/>
    </font>
    <font>
      <b/>
      <sz val="11"/>
      <color theme="0"/>
      <name val="Calibri"/>
      <family val="2"/>
    </font>
    <font>
      <sz val="11"/>
      <color theme="0"/>
      <name val="Calibri"/>
      <family val="2"/>
    </font>
    <font>
      <b/>
      <sz val="12"/>
      <color rgb="FF000000"/>
      <name val="Calibri"/>
      <family val="2"/>
    </font>
    <font>
      <b/>
      <sz val="12"/>
      <name val="Calibri"/>
      <family val="2"/>
    </font>
    <font>
      <b/>
      <sz val="12"/>
      <name val="Calibri"/>
      <family val="2"/>
      <scheme val="minor"/>
    </font>
    <font>
      <b/>
      <sz val="12"/>
      <color theme="0"/>
      <name val="Calibri"/>
      <family val="2"/>
    </font>
  </fonts>
  <fills count="33">
    <fill>
      <patternFill patternType="none"/>
    </fill>
    <fill>
      <patternFill patternType="gray125"/>
    </fill>
    <fill>
      <patternFill patternType="solid">
        <fgColor rgb="FFFFFF00"/>
        <bgColor rgb="FFFFFF66"/>
      </patternFill>
    </fill>
    <fill>
      <patternFill patternType="solid">
        <fgColor rgb="FFFFCC00"/>
        <bgColor rgb="FFFFC000"/>
      </patternFill>
    </fill>
    <fill>
      <patternFill patternType="solid">
        <fgColor rgb="FFFFFF66"/>
        <bgColor rgb="FFFFFF99"/>
      </patternFill>
    </fill>
    <fill>
      <patternFill patternType="solid">
        <fgColor rgb="FFFFFF99"/>
        <bgColor rgb="FFFFFFCC"/>
      </patternFill>
    </fill>
    <fill>
      <patternFill patternType="solid">
        <fgColor rgb="FFFFFFCC"/>
        <bgColor rgb="FFFFFFFF"/>
      </patternFill>
    </fill>
    <fill>
      <patternFill patternType="solid">
        <fgColor rgb="FF95B3D7"/>
        <bgColor rgb="FF93CDDD"/>
      </patternFill>
    </fill>
    <fill>
      <patternFill patternType="solid">
        <fgColor rgb="FF376092"/>
        <bgColor rgb="FF31859C"/>
      </patternFill>
    </fill>
    <fill>
      <patternFill patternType="solid">
        <fgColor rgb="FFB9CDE5"/>
        <bgColor rgb="FFC6D9F1"/>
      </patternFill>
    </fill>
    <fill>
      <patternFill patternType="solid">
        <fgColor rgb="FF31859C"/>
        <bgColor rgb="FF558ED5"/>
      </patternFill>
    </fill>
    <fill>
      <patternFill patternType="solid">
        <fgColor rgb="FF93CDDD"/>
        <bgColor rgb="FF95B3D7"/>
      </patternFill>
    </fill>
    <fill>
      <patternFill patternType="solid">
        <fgColor rgb="FF92D050"/>
        <bgColor rgb="FFC3D69B"/>
      </patternFill>
    </fill>
    <fill>
      <patternFill patternType="solid">
        <fgColor rgb="FFC3D69B"/>
        <bgColor rgb="FFD9D9D9"/>
      </patternFill>
    </fill>
    <fill>
      <patternFill patternType="solid">
        <fgColor rgb="FFFFFFFF"/>
        <bgColor rgb="FFFFFFCC"/>
      </patternFill>
    </fill>
    <fill>
      <patternFill patternType="solid">
        <fgColor rgb="FFD9D9D9"/>
        <bgColor rgb="FFDDDDDD"/>
      </patternFill>
    </fill>
    <fill>
      <patternFill patternType="solid">
        <fgColor rgb="FFFF0000"/>
        <bgColor rgb="FFFF4000"/>
      </patternFill>
    </fill>
    <fill>
      <patternFill patternType="solid">
        <fgColor rgb="FFC86866"/>
        <bgColor rgb="FFE46C0A"/>
      </patternFill>
    </fill>
    <fill>
      <patternFill patternType="solid">
        <fgColor rgb="FFFFFF00"/>
        <bgColor rgb="FFFFFFCC"/>
      </patternFill>
    </fill>
    <fill>
      <patternFill patternType="solid">
        <fgColor theme="0"/>
        <bgColor rgb="FFFFFFCC"/>
      </patternFill>
    </fill>
    <fill>
      <patternFill patternType="solid">
        <fgColor rgb="FFFFFF00"/>
        <bgColor indexed="64"/>
      </patternFill>
    </fill>
    <fill>
      <patternFill patternType="solid">
        <fgColor theme="9" tint="0.59999389629810485"/>
        <bgColor rgb="FFDDDDDD"/>
      </patternFill>
    </fill>
    <fill>
      <patternFill patternType="solid">
        <fgColor theme="9" tint="0.59999389629810485"/>
        <bgColor rgb="FFFFFFCC"/>
      </patternFill>
    </fill>
    <fill>
      <patternFill patternType="solid">
        <fgColor theme="8" tint="0.59999389629810485"/>
        <bgColor rgb="FFDDDDDD"/>
      </patternFill>
    </fill>
    <fill>
      <patternFill patternType="solid">
        <fgColor theme="8" tint="0.59999389629810485"/>
        <bgColor rgb="FFFFFFCC"/>
      </patternFill>
    </fill>
    <fill>
      <patternFill patternType="solid">
        <fgColor rgb="FFFFFF00"/>
        <bgColor rgb="FFDDDDDD"/>
      </patternFill>
    </fill>
    <fill>
      <patternFill patternType="solid">
        <fgColor theme="5" tint="0.39997558519241921"/>
        <bgColor rgb="FFDDDDDD"/>
      </patternFill>
    </fill>
    <fill>
      <patternFill patternType="solid">
        <fgColor theme="4"/>
        <bgColor rgb="FFDDDDDD"/>
      </patternFill>
    </fill>
    <fill>
      <patternFill patternType="solid">
        <fgColor theme="7" tint="-0.249977111117893"/>
        <bgColor rgb="FFDDDDDD"/>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43" fontId="8" fillId="0" borderId="0" applyFont="0" applyFill="0" applyBorder="0" applyAlignment="0" applyProtection="0"/>
  </cellStyleXfs>
  <cellXfs count="272">
    <xf numFmtId="0" fontId="0" fillId="0" borderId="0" xfId="0"/>
    <xf numFmtId="0" fontId="1" fillId="0" borderId="0" xfId="0" applyFont="1" applyAlignment="1">
      <alignment horizontal="center"/>
    </xf>
    <xf numFmtId="0" fontId="0" fillId="0" borderId="1" xfId="0" applyBorder="1"/>
    <xf numFmtId="0" fontId="2" fillId="8" borderId="1" xfId="0" applyFont="1" applyFill="1" applyBorder="1" applyAlignment="1">
      <alignment horizontal="center" wrapText="1"/>
    </xf>
    <xf numFmtId="0" fontId="1" fillId="15" borderId="1" xfId="0" applyFont="1" applyFill="1" applyBorder="1" applyAlignment="1">
      <alignment horizontal="center" vertical="center" wrapText="1"/>
    </xf>
    <xf numFmtId="0" fontId="2" fillId="0" borderId="0" xfId="0" applyFont="1"/>
    <xf numFmtId="0" fontId="1" fillId="15"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13" borderId="1" xfId="0" applyFont="1" applyFill="1" applyBorder="1" applyAlignment="1">
      <alignment horizontal="center" wrapText="1"/>
    </xf>
    <xf numFmtId="0" fontId="2" fillId="7" borderId="1" xfId="0" applyFont="1" applyFill="1" applyBorder="1" applyAlignment="1">
      <alignment horizontal="center" wrapText="1"/>
    </xf>
    <xf numFmtId="0" fontId="2" fillId="12" borderId="1" xfId="0" applyFont="1" applyFill="1" applyBorder="1" applyAlignment="1">
      <alignment horizontal="center" wrapText="1"/>
    </xf>
    <xf numFmtId="0" fontId="0" fillId="0" borderId="1" xfId="0" applyBorder="1" applyAlignment="1">
      <alignment horizontal="center"/>
    </xf>
    <xf numFmtId="4" fontId="1" fillId="0" borderId="2" xfId="0" applyNumberFormat="1" applyFont="1" applyBorder="1" applyAlignment="1">
      <alignment horizontal="center"/>
    </xf>
    <xf numFmtId="1" fontId="0" fillId="0" borderId="1" xfId="0" applyNumberFormat="1" applyBorder="1"/>
    <xf numFmtId="2" fontId="0" fillId="0" borderId="1" xfId="0" applyNumberFormat="1" applyBorder="1" applyAlignment="1">
      <alignment horizontal="center"/>
    </xf>
    <xf numFmtId="4" fontId="0" fillId="0" borderId="1" xfId="0" applyNumberFormat="1" applyBorder="1"/>
    <xf numFmtId="0" fontId="4" fillId="15" borderId="1" xfId="0" applyFont="1" applyFill="1" applyBorder="1" applyAlignment="1">
      <alignment horizontal="center" vertical="center"/>
    </xf>
    <xf numFmtId="2" fontId="0" fillId="14" borderId="0" xfId="0" applyNumberFormat="1" applyFill="1" applyAlignment="1">
      <alignment horizontal="center"/>
    </xf>
    <xf numFmtId="0" fontId="2" fillId="0" borderId="1" xfId="0" applyFont="1" applyBorder="1"/>
    <xf numFmtId="1" fontId="0" fillId="0" borderId="1" xfId="0" applyNumberFormat="1" applyBorder="1" applyAlignment="1">
      <alignment horizontal="center"/>
    </xf>
    <xf numFmtId="0" fontId="2" fillId="0" borderId="0" xfId="0" applyFont="1" applyAlignment="1">
      <alignment horizontal="center"/>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2" borderId="1" xfId="0" applyFont="1" applyFill="1" applyBorder="1" applyAlignment="1">
      <alignment horizontal="center" wrapText="1"/>
    </xf>
    <xf numFmtId="0" fontId="2" fillId="11" borderId="1" xfId="0" applyFont="1" applyFill="1" applyBorder="1" applyAlignment="1">
      <alignment horizontal="center" wrapText="1"/>
    </xf>
    <xf numFmtId="0" fontId="2" fillId="6" borderId="1" xfId="0" applyFont="1" applyFill="1" applyBorder="1" applyAlignment="1">
      <alignment horizontal="center" wrapText="1"/>
    </xf>
    <xf numFmtId="0" fontId="2" fillId="10" borderId="1" xfId="0" applyFont="1" applyFill="1" applyBorder="1" applyAlignment="1">
      <alignment horizontal="center" wrapText="1"/>
    </xf>
    <xf numFmtId="0" fontId="2" fillId="4" borderId="1" xfId="0" applyFont="1" applyFill="1" applyBorder="1" applyAlignment="1">
      <alignment horizontal="center" wrapText="1"/>
    </xf>
    <xf numFmtId="0" fontId="2" fillId="9" borderId="1" xfId="0" applyFont="1" applyFill="1" applyBorder="1" applyAlignment="1">
      <alignment horizontal="center" wrapText="1"/>
    </xf>
    <xf numFmtId="0" fontId="6" fillId="16"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3" fillId="16" borderId="1" xfId="0" applyFont="1" applyFill="1" applyBorder="1" applyAlignment="1">
      <alignment horizontal="justify" vertical="center" wrapText="1"/>
    </xf>
    <xf numFmtId="0" fontId="6" fillId="17" borderId="1" xfId="0" applyFont="1" applyFill="1" applyBorder="1" applyAlignment="1">
      <alignment horizontal="center" vertical="center"/>
    </xf>
    <xf numFmtId="0" fontId="6" fillId="17"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7" fillId="16" borderId="1" xfId="0" applyFont="1" applyFill="1" applyBorder="1" applyAlignment="1">
      <alignment horizontal="justify" vertical="center" wrapText="1"/>
    </xf>
    <xf numFmtId="0" fontId="7" fillId="16" borderId="1" xfId="0" applyFont="1" applyFill="1" applyBorder="1" applyAlignment="1">
      <alignment horizontal="center" vertical="center"/>
    </xf>
    <xf numFmtId="0" fontId="6" fillId="16"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9" fillId="0" borderId="1" xfId="0" applyFont="1" applyBorder="1" applyAlignment="1">
      <alignment horizontal="center" vertical="center" wrapText="1"/>
    </xf>
    <xf numFmtId="0" fontId="10" fillId="0" borderId="0" xfId="0" applyFont="1" applyAlignment="1">
      <alignment vertical="center"/>
    </xf>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horizontal="center" vertical="center" wrapText="1"/>
    </xf>
    <xf numFmtId="0" fontId="13" fillId="15"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4" fillId="0" borderId="0" xfId="0" applyFont="1" applyAlignment="1">
      <alignment vertical="center"/>
    </xf>
    <xf numFmtId="43" fontId="15" fillId="0" borderId="1" xfId="1" applyFont="1" applyFill="1" applyBorder="1" applyAlignment="1">
      <alignment horizontal="center" vertical="center"/>
    </xf>
    <xf numFmtId="4" fontId="13" fillId="15" borderId="2" xfId="0" applyNumberFormat="1" applyFont="1" applyFill="1" applyBorder="1" applyAlignment="1">
      <alignment horizontal="center" vertical="center" wrapText="1"/>
    </xf>
    <xf numFmtId="43" fontId="15" fillId="0" borderId="1" xfId="1" applyFont="1" applyFill="1" applyBorder="1" applyAlignment="1">
      <alignment horizontal="center" vertical="center" wrapText="1"/>
    </xf>
    <xf numFmtId="0" fontId="14" fillId="0" borderId="0" xfId="0" applyFont="1" applyAlignment="1">
      <alignment horizontal="center" vertical="center"/>
    </xf>
    <xf numFmtId="0" fontId="11" fillId="0" borderId="0" xfId="0" applyFont="1" applyAlignment="1">
      <alignment horizontal="center"/>
    </xf>
    <xf numFmtId="0" fontId="16" fillId="20" borderId="1" xfId="0" applyFont="1" applyFill="1" applyBorder="1" applyAlignment="1">
      <alignment horizontal="center" vertical="center" wrapText="1"/>
    </xf>
    <xf numFmtId="0" fontId="17" fillId="0" borderId="0" xfId="0" applyFont="1" applyAlignment="1">
      <alignment vertical="center"/>
    </xf>
    <xf numFmtId="0" fontId="13" fillId="0" borderId="1" xfId="0" applyFont="1" applyBorder="1" applyAlignment="1">
      <alignment horizontal="center" vertical="center" wrapText="1"/>
    </xf>
    <xf numFmtId="4" fontId="13" fillId="21" borderId="2" xfId="0" applyNumberFormat="1" applyFont="1" applyFill="1" applyBorder="1" applyAlignment="1">
      <alignment horizontal="center" vertical="center"/>
    </xf>
    <xf numFmtId="4" fontId="13" fillId="25" borderId="2" xfId="0" applyNumberFormat="1" applyFont="1" applyFill="1" applyBorder="1" applyAlignment="1">
      <alignment horizontal="center" vertical="center"/>
    </xf>
    <xf numFmtId="0" fontId="18" fillId="0" borderId="0" xfId="0" applyFont="1" applyAlignment="1">
      <alignment vertical="center"/>
    </xf>
    <xf numFmtId="0" fontId="10" fillId="0" borderId="1" xfId="0" applyFont="1" applyBorder="1" applyAlignment="1">
      <alignment horizontal="justify" vertical="center" wrapText="1"/>
    </xf>
    <xf numFmtId="4" fontId="13" fillId="26" borderId="2" xfId="0" applyNumberFormat="1" applyFont="1" applyFill="1" applyBorder="1" applyAlignment="1">
      <alignment horizontal="center" vertical="center"/>
    </xf>
    <xf numFmtId="4" fontId="13" fillId="28" borderId="2" xfId="0" applyNumberFormat="1" applyFont="1" applyFill="1" applyBorder="1" applyAlignment="1">
      <alignment horizontal="center" vertical="center"/>
    </xf>
    <xf numFmtId="0" fontId="13" fillId="0" borderId="1" xfId="0" applyFont="1" applyBorder="1" applyAlignment="1">
      <alignment horizontal="center" vertical="center"/>
    </xf>
    <xf numFmtId="0" fontId="15" fillId="0" borderId="0" xfId="0" applyFont="1" applyAlignment="1">
      <alignment vertical="center"/>
    </xf>
    <xf numFmtId="0" fontId="14" fillId="0" borderId="0" xfId="0" applyFont="1" applyAlignment="1">
      <alignment vertical="center" wrapText="1"/>
    </xf>
    <xf numFmtId="4" fontId="19" fillId="27" borderId="2" xfId="0" applyNumberFormat="1" applyFont="1" applyFill="1" applyBorder="1" applyAlignment="1">
      <alignment horizontal="center" vertical="center" wrapText="1"/>
    </xf>
    <xf numFmtId="4" fontId="13" fillId="15" borderId="1" xfId="0" applyNumberFormat="1" applyFont="1" applyFill="1" applyBorder="1" applyAlignment="1">
      <alignment horizontal="center" vertical="center"/>
    </xf>
    <xf numFmtId="1" fontId="13" fillId="15" borderId="1" xfId="0" applyNumberFormat="1" applyFont="1" applyFill="1" applyBorder="1" applyAlignment="1">
      <alignment horizontal="center" vertical="center"/>
    </xf>
    <xf numFmtId="0" fontId="13" fillId="15" borderId="1" xfId="0" applyFont="1" applyFill="1" applyBorder="1" applyAlignment="1">
      <alignment horizontal="center" vertical="center" wrapText="1"/>
    </xf>
    <xf numFmtId="0" fontId="15" fillId="0" borderId="0" xfId="0" applyFont="1" applyAlignment="1">
      <alignment horizontal="left" vertical="center" wrapText="1"/>
    </xf>
    <xf numFmtId="4" fontId="15" fillId="0" borderId="1" xfId="0" applyNumberFormat="1" applyFont="1" applyBorder="1" applyAlignment="1">
      <alignment horizontal="center" vertical="center" wrapText="1"/>
    </xf>
    <xf numFmtId="0" fontId="15" fillId="0" borderId="1" xfId="0" applyFont="1" applyBorder="1" applyAlignment="1">
      <alignment vertical="center"/>
    </xf>
    <xf numFmtId="0" fontId="21" fillId="0" borderId="0" xfId="0" applyFont="1" applyAlignment="1">
      <alignment horizontal="left" vertical="center" wrapText="1"/>
    </xf>
    <xf numFmtId="0" fontId="21" fillId="0" borderId="0" xfId="0" applyFont="1" applyAlignment="1">
      <alignment vertical="center"/>
    </xf>
    <xf numFmtId="0" fontId="20" fillId="0" borderId="1" xfId="0" applyFont="1" applyBorder="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vertical="center"/>
    </xf>
    <xf numFmtId="0" fontId="15" fillId="0" borderId="1" xfId="0" applyFont="1" applyBorder="1" applyAlignment="1">
      <alignment horizontal="left" vertical="center" wrapText="1"/>
    </xf>
    <xf numFmtId="1" fontId="13" fillId="14" borderId="0" xfId="0" applyNumberFormat="1" applyFont="1" applyFill="1" applyAlignment="1">
      <alignment vertical="center"/>
    </xf>
    <xf numFmtId="0" fontId="15" fillId="14" borderId="0" xfId="0" applyFont="1" applyFill="1" applyAlignment="1">
      <alignment vertical="center"/>
    </xf>
    <xf numFmtId="0" fontId="20" fillId="0" borderId="1" xfId="0" applyFont="1" applyBorder="1" applyAlignment="1">
      <alignment horizontal="center" vertical="center"/>
    </xf>
    <xf numFmtId="0" fontId="15" fillId="0" borderId="1" xfId="0" applyFont="1" applyBorder="1" applyAlignment="1">
      <alignment horizontal="center" wrapText="1"/>
    </xf>
    <xf numFmtId="0" fontId="0" fillId="0" borderId="0" xfId="0" pivotButton="1"/>
    <xf numFmtId="0" fontId="0" fillId="0" borderId="0" xfId="0" applyAlignment="1">
      <alignment horizontal="left"/>
    </xf>
    <xf numFmtId="0" fontId="14" fillId="0" borderId="0" xfId="0" applyFont="1" applyAlignment="1">
      <alignment horizontal="center"/>
    </xf>
    <xf numFmtId="1" fontId="14" fillId="0" borderId="0" xfId="0" applyNumberFormat="1" applyFont="1" applyAlignment="1">
      <alignment horizontal="center"/>
    </xf>
    <xf numFmtId="0" fontId="18" fillId="0" borderId="0" xfId="0" applyFont="1" applyAlignment="1">
      <alignment horizontal="center"/>
    </xf>
    <xf numFmtId="0" fontId="14" fillId="15" borderId="1" xfId="0" applyFont="1" applyFill="1" applyBorder="1" applyAlignment="1">
      <alignment horizontal="center"/>
    </xf>
    <xf numFmtId="4" fontId="18" fillId="15" borderId="2" xfId="0" applyNumberFormat="1" applyFont="1" applyFill="1" applyBorder="1" applyAlignment="1">
      <alignment horizontal="center"/>
    </xf>
    <xf numFmtId="1" fontId="18" fillId="21" borderId="1" xfId="0" applyNumberFormat="1" applyFont="1" applyFill="1" applyBorder="1" applyAlignment="1">
      <alignment horizontal="center"/>
    </xf>
    <xf numFmtId="1" fontId="18" fillId="23" borderId="1" xfId="0" applyNumberFormat="1" applyFont="1" applyFill="1" applyBorder="1" applyAlignment="1">
      <alignment horizontal="center"/>
    </xf>
    <xf numFmtId="0" fontId="18" fillId="21" borderId="1" xfId="0" applyFont="1" applyFill="1" applyBorder="1" applyAlignment="1">
      <alignment horizontal="center"/>
    </xf>
    <xf numFmtId="0" fontId="18" fillId="23" borderId="1" xfId="0" applyFont="1" applyFill="1" applyBorder="1" applyAlignment="1">
      <alignment horizontal="center"/>
    </xf>
    <xf numFmtId="0" fontId="15" fillId="14" borderId="1" xfId="0" applyFont="1" applyFill="1" applyBorder="1" applyAlignment="1">
      <alignment horizontal="center"/>
    </xf>
    <xf numFmtId="3" fontId="15" fillId="22" borderId="1" xfId="1" applyNumberFormat="1" applyFont="1" applyFill="1" applyBorder="1" applyAlignment="1">
      <alignment horizontal="center" wrapText="1"/>
    </xf>
    <xf numFmtId="3" fontId="15" fillId="24" borderId="1" xfId="0" applyNumberFormat="1" applyFont="1" applyFill="1" applyBorder="1" applyAlignment="1">
      <alignment horizontal="center" wrapText="1"/>
    </xf>
    <xf numFmtId="2" fontId="15" fillId="21" borderId="1" xfId="0" applyNumberFormat="1" applyFont="1" applyFill="1" applyBorder="1" applyAlignment="1">
      <alignment horizontal="center"/>
    </xf>
    <xf numFmtId="2" fontId="15" fillId="23" borderId="1" xfId="0" applyNumberFormat="1" applyFont="1" applyFill="1" applyBorder="1" applyAlignment="1">
      <alignment horizontal="center"/>
    </xf>
    <xf numFmtId="2" fontId="15" fillId="21" borderId="1" xfId="0" applyNumberFormat="1" applyFont="1" applyFill="1" applyBorder="1" applyAlignment="1">
      <alignment horizontal="center" wrapText="1"/>
    </xf>
    <xf numFmtId="2" fontId="15" fillId="23" borderId="1" xfId="0" applyNumberFormat="1" applyFont="1" applyFill="1" applyBorder="1" applyAlignment="1">
      <alignment horizontal="center" wrapText="1"/>
    </xf>
    <xf numFmtId="2" fontId="13" fillId="21" borderId="1" xfId="0" applyNumberFormat="1" applyFont="1" applyFill="1" applyBorder="1" applyAlignment="1">
      <alignment horizontal="center"/>
    </xf>
    <xf numFmtId="2" fontId="13" fillId="23" borderId="1" xfId="0" applyNumberFormat="1" applyFont="1" applyFill="1" applyBorder="1" applyAlignment="1">
      <alignment horizontal="center"/>
    </xf>
    <xf numFmtId="0" fontId="15" fillId="14" borderId="0" xfId="0" applyFont="1" applyFill="1" applyAlignment="1">
      <alignment horizontal="center" vertical="center"/>
    </xf>
    <xf numFmtId="0" fontId="18" fillId="30" borderId="1" xfId="0" applyFont="1" applyFill="1" applyBorder="1" applyAlignment="1">
      <alignment horizontal="center"/>
    </xf>
    <xf numFmtId="1" fontId="15" fillId="0" borderId="1" xfId="0" applyNumberFormat="1" applyFont="1" applyBorder="1" applyAlignment="1">
      <alignment horizontal="center" vertical="center" wrapText="1"/>
    </xf>
    <xf numFmtId="1" fontId="20" fillId="0" borderId="1" xfId="0" applyNumberFormat="1" applyFont="1" applyBorder="1" applyAlignment="1">
      <alignment horizontal="center" vertical="center" wrapText="1"/>
    </xf>
    <xf numFmtId="4" fontId="15" fillId="14" borderId="0" xfId="0" applyNumberFormat="1" applyFont="1" applyFill="1" applyAlignment="1">
      <alignment horizontal="center" vertical="center"/>
    </xf>
    <xf numFmtId="43" fontId="15" fillId="0" borderId="1" xfId="1" applyFont="1" applyBorder="1" applyAlignment="1">
      <alignment horizontal="center" vertical="center" wrapText="1"/>
    </xf>
    <xf numFmtId="43" fontId="20" fillId="0" borderId="1" xfId="1" applyFont="1" applyBorder="1" applyAlignment="1">
      <alignment horizontal="center" vertical="center" wrapText="1"/>
    </xf>
    <xf numFmtId="43" fontId="15" fillId="0" borderId="1" xfId="1" applyFont="1" applyBorder="1" applyAlignment="1">
      <alignment horizontal="center" vertical="center"/>
    </xf>
    <xf numFmtId="43" fontId="15" fillId="14" borderId="1" xfId="1" applyFont="1" applyFill="1" applyBorder="1" applyAlignment="1">
      <alignment horizontal="center" vertical="center"/>
    </xf>
    <xf numFmtId="43" fontId="21" fillId="18" borderId="1" xfId="1" applyFont="1" applyFill="1" applyBorder="1" applyAlignment="1">
      <alignment horizontal="center" vertical="center"/>
    </xf>
    <xf numFmtId="43" fontId="21" fillId="18" borderId="1" xfId="1" applyFont="1" applyFill="1" applyBorder="1" applyAlignment="1">
      <alignment vertical="center"/>
    </xf>
    <xf numFmtId="0" fontId="14" fillId="15" borderId="1" xfId="0" applyFont="1" applyFill="1" applyBorder="1" applyAlignment="1">
      <alignment horizontal="center" vertical="center"/>
    </xf>
    <xf numFmtId="0" fontId="18" fillId="15" borderId="1" xfId="0" applyFont="1" applyFill="1" applyBorder="1" applyAlignment="1">
      <alignment horizontal="center" vertical="center"/>
    </xf>
    <xf numFmtId="0" fontId="23" fillId="15" borderId="1" xfId="0" applyFont="1" applyFill="1" applyBorder="1" applyAlignment="1">
      <alignment horizontal="center" vertical="center"/>
    </xf>
    <xf numFmtId="0" fontId="23" fillId="15" borderId="1" xfId="0" applyFont="1" applyFill="1" applyBorder="1" applyAlignment="1">
      <alignment horizontal="center" vertical="center" wrapText="1"/>
    </xf>
    <xf numFmtId="0" fontId="18" fillId="0" borderId="0" xfId="0" applyFont="1" applyAlignment="1">
      <alignment horizontal="center" vertical="center" wrapText="1"/>
    </xf>
    <xf numFmtId="0" fontId="23" fillId="14" borderId="1" xfId="0" applyFont="1" applyFill="1" applyBorder="1" applyAlignment="1">
      <alignment horizontal="center" vertical="center" wrapText="1"/>
    </xf>
    <xf numFmtId="0" fontId="22" fillId="14" borderId="1" xfId="0" applyFont="1" applyFill="1" applyBorder="1" applyAlignment="1">
      <alignment horizontal="center" vertical="center" wrapText="1"/>
    </xf>
    <xf numFmtId="0" fontId="14"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0" xfId="0" applyFont="1" applyAlignment="1">
      <alignment horizontal="center" vertical="center"/>
    </xf>
    <xf numFmtId="0" fontId="22" fillId="0" borderId="1" xfId="0" applyFont="1" applyBorder="1" applyAlignment="1">
      <alignment horizontal="center" vertical="center" wrapText="1"/>
    </xf>
    <xf numFmtId="0" fontId="20" fillId="0" borderId="0" xfId="0" applyFont="1" applyAlignment="1">
      <alignment horizontal="center" vertical="center"/>
    </xf>
    <xf numFmtId="0" fontId="22" fillId="0" borderId="1" xfId="0" applyFont="1" applyBorder="1" applyAlignment="1">
      <alignment horizontal="center" vertical="center"/>
    </xf>
    <xf numFmtId="0" fontId="23" fillId="0" borderId="0" xfId="0" applyFont="1" applyAlignment="1">
      <alignment vertical="center"/>
    </xf>
    <xf numFmtId="0" fontId="22" fillId="0" borderId="0" xfId="0" applyFont="1" applyAlignment="1">
      <alignment vertical="center"/>
    </xf>
    <xf numFmtId="0" fontId="24" fillId="15" borderId="1" xfId="0" applyFont="1" applyFill="1" applyBorder="1" applyAlignment="1">
      <alignment horizontal="center" vertical="center"/>
    </xf>
    <xf numFmtId="0" fontId="25" fillId="15" borderId="1" xfId="0" applyFont="1" applyFill="1" applyBorder="1" applyAlignment="1">
      <alignment horizontal="center" vertical="center"/>
    </xf>
    <xf numFmtId="0" fontId="25" fillId="15" borderId="1" xfId="0" applyFont="1" applyFill="1" applyBorder="1" applyAlignment="1">
      <alignment horizontal="center" vertical="center" wrapText="1"/>
    </xf>
    <xf numFmtId="0" fontId="25" fillId="0" borderId="0" xfId="0" applyFont="1" applyAlignment="1">
      <alignment horizontal="center" vertical="center" wrapText="1"/>
    </xf>
    <xf numFmtId="0" fontId="24" fillId="0" borderId="0" xfId="0" applyFont="1" applyAlignment="1">
      <alignment horizontal="center" vertical="center"/>
    </xf>
    <xf numFmtId="0" fontId="26" fillId="14" borderId="1" xfId="0" applyFont="1" applyFill="1" applyBorder="1" applyAlignment="1">
      <alignment horizontal="center"/>
    </xf>
    <xf numFmtId="0" fontId="15" fillId="0" borderId="1" xfId="0" applyFont="1" applyBorder="1" applyAlignment="1">
      <alignment horizontal="left" wrapText="1"/>
    </xf>
    <xf numFmtId="2" fontId="27" fillId="14" borderId="1" xfId="0" applyNumberFormat="1" applyFont="1" applyFill="1" applyBorder="1" applyAlignment="1">
      <alignment horizontal="center" wrapText="1"/>
    </xf>
    <xf numFmtId="2" fontId="26" fillId="14" borderId="1" xfId="0" applyNumberFormat="1" applyFont="1" applyFill="1" applyBorder="1" applyAlignment="1">
      <alignment horizontal="center" wrapText="1"/>
    </xf>
    <xf numFmtId="2" fontId="26" fillId="19" borderId="1" xfId="0" applyNumberFormat="1" applyFont="1" applyFill="1" applyBorder="1" applyAlignment="1">
      <alignment horizontal="center" wrapText="1"/>
    </xf>
    <xf numFmtId="0" fontId="24" fillId="0" borderId="0" xfId="0" applyFont="1"/>
    <xf numFmtId="0" fontId="24" fillId="0" borderId="1" xfId="0" applyFont="1" applyBorder="1" applyAlignment="1">
      <alignment horizontal="center"/>
    </xf>
    <xf numFmtId="2" fontId="24" fillId="14" borderId="1" xfId="0" applyNumberFormat="1" applyFont="1" applyFill="1" applyBorder="1" applyAlignment="1">
      <alignment horizontal="center" wrapText="1"/>
    </xf>
    <xf numFmtId="0" fontId="24" fillId="14" borderId="1" xfId="0" applyFont="1" applyFill="1" applyBorder="1" applyAlignment="1">
      <alignment horizontal="center" wrapText="1"/>
    </xf>
    <xf numFmtId="0" fontId="24" fillId="0" borderId="0" xfId="0" applyFont="1" applyAlignment="1">
      <alignment horizontal="center"/>
    </xf>
    <xf numFmtId="0" fontId="24" fillId="14" borderId="0" xfId="0" applyFont="1" applyFill="1" applyAlignment="1">
      <alignment horizontal="center"/>
    </xf>
    <xf numFmtId="2" fontId="24" fillId="14" borderId="1" xfId="0" applyNumberFormat="1" applyFont="1" applyFill="1" applyBorder="1" applyAlignment="1">
      <alignment horizontal="center"/>
    </xf>
    <xf numFmtId="164" fontId="24" fillId="0" borderId="0" xfId="0" applyNumberFormat="1" applyFont="1"/>
    <xf numFmtId="2" fontId="24" fillId="0" borderId="1" xfId="0" applyNumberFormat="1" applyFont="1" applyBorder="1" applyAlignment="1">
      <alignment horizontal="center" wrapText="1"/>
    </xf>
    <xf numFmtId="0" fontId="24" fillId="0" borderId="0" xfId="0" applyFont="1" applyAlignment="1">
      <alignment horizontal="center" wrapText="1"/>
    </xf>
    <xf numFmtId="0" fontId="24" fillId="14" borderId="0" xfId="0" applyFont="1" applyFill="1" applyAlignment="1">
      <alignment horizontal="center" wrapText="1"/>
    </xf>
    <xf numFmtId="2" fontId="26" fillId="14" borderId="1" xfId="0" applyNumberFormat="1" applyFont="1" applyFill="1" applyBorder="1" applyAlignment="1">
      <alignment horizontal="center"/>
    </xf>
    <xf numFmtId="2" fontId="26" fillId="19" borderId="1" xfId="0" applyNumberFormat="1" applyFont="1" applyFill="1" applyBorder="1" applyAlignment="1">
      <alignment horizontal="center"/>
    </xf>
    <xf numFmtId="0" fontId="25" fillId="0" borderId="0" xfId="0" applyFont="1"/>
    <xf numFmtId="0" fontId="18" fillId="20" borderId="1" xfId="0" applyFont="1" applyFill="1" applyBorder="1" applyAlignment="1">
      <alignment horizontal="center" vertical="center"/>
    </xf>
    <xf numFmtId="0" fontId="18" fillId="20" borderId="1" xfId="0" applyFont="1" applyFill="1" applyBorder="1" applyAlignment="1">
      <alignment horizontal="center" vertical="center" wrapText="1"/>
    </xf>
    <xf numFmtId="0" fontId="13" fillId="20" borderId="1" xfId="0" applyFont="1" applyFill="1"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14" fillId="14" borderId="1" xfId="0" applyFont="1" applyFill="1" applyBorder="1" applyAlignment="1">
      <alignment horizontal="justify" vertical="center" wrapText="1"/>
    </xf>
    <xf numFmtId="0" fontId="14" fillId="14" borderId="1" xfId="0" applyFont="1" applyFill="1" applyBorder="1" applyAlignment="1">
      <alignment horizontal="center" vertical="center" wrapText="1"/>
    </xf>
    <xf numFmtId="0" fontId="14" fillId="0" borderId="1" xfId="0" applyFont="1" applyBorder="1" applyAlignment="1">
      <alignment horizontal="justify"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xf>
    <xf numFmtId="0" fontId="26" fillId="29" borderId="1" xfId="0" applyFont="1" applyFill="1" applyBorder="1" applyAlignment="1">
      <alignment horizontal="justify" vertical="center" wrapText="1"/>
    </xf>
    <xf numFmtId="2" fontId="28" fillId="19" borderId="1" xfId="0" applyNumberFormat="1" applyFont="1" applyFill="1" applyBorder="1" applyAlignment="1">
      <alignment horizontal="center" wrapText="1"/>
    </xf>
    <xf numFmtId="0" fontId="15" fillId="0" borderId="1" xfId="0" applyFont="1" applyBorder="1" applyAlignment="1">
      <alignment horizontal="left"/>
    </xf>
    <xf numFmtId="0" fontId="11" fillId="32" borderId="1" xfId="0" applyFont="1" applyFill="1" applyBorder="1" applyAlignment="1">
      <alignment horizontal="center"/>
    </xf>
    <xf numFmtId="0" fontId="11" fillId="0" borderId="1" xfId="0" applyFont="1" applyBorder="1" applyAlignment="1">
      <alignment horizontal="center"/>
    </xf>
    <xf numFmtId="4" fontId="29" fillId="31" borderId="1" xfId="0" applyNumberFormat="1" applyFont="1" applyFill="1" applyBorder="1" applyAlignment="1">
      <alignment horizontal="center" wrapText="1"/>
    </xf>
    <xf numFmtId="4" fontId="12" fillId="16" borderId="1" xfId="0" applyNumberFormat="1" applyFont="1" applyFill="1" applyBorder="1" applyAlignment="1">
      <alignment horizontal="center"/>
    </xf>
    <xf numFmtId="4" fontId="12" fillId="17" borderId="1" xfId="0" applyNumberFormat="1" applyFont="1" applyFill="1" applyBorder="1" applyAlignment="1">
      <alignment horizontal="center"/>
    </xf>
    <xf numFmtId="0" fontId="11" fillId="0" borderId="0" xfId="0" applyFont="1"/>
    <xf numFmtId="0" fontId="11" fillId="15"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2" fontId="0" fillId="14" borderId="0" xfId="0" applyNumberFormat="1" applyFill="1" applyAlignment="1">
      <alignment horizontal="right"/>
    </xf>
    <xf numFmtId="0" fontId="18" fillId="15" borderId="1" xfId="0" applyFont="1" applyFill="1" applyBorder="1" applyAlignment="1">
      <alignment horizontal="center"/>
    </xf>
    <xf numFmtId="4" fontId="18" fillId="15" borderId="1" xfId="0" applyNumberFormat="1" applyFont="1" applyFill="1" applyBorder="1" applyAlignment="1">
      <alignment horizontal="center"/>
    </xf>
    <xf numFmtId="0" fontId="30" fillId="16" borderId="1" xfId="0" applyFont="1" applyFill="1" applyBorder="1" applyAlignment="1">
      <alignment horizontal="center"/>
    </xf>
    <xf numFmtId="0" fontId="30" fillId="17" borderId="1" xfId="0" applyFont="1" applyFill="1" applyBorder="1" applyAlignment="1">
      <alignment horizontal="center"/>
    </xf>
    <xf numFmtId="0" fontId="30" fillId="2" borderId="1" xfId="0" applyFont="1" applyFill="1" applyBorder="1" applyAlignment="1">
      <alignment horizontal="center"/>
    </xf>
    <xf numFmtId="0" fontId="30" fillId="5" borderId="1" xfId="0" applyFont="1" applyFill="1" applyBorder="1" applyAlignment="1">
      <alignment horizontal="center"/>
    </xf>
    <xf numFmtId="0" fontId="30" fillId="12" borderId="1" xfId="0" applyFont="1" applyFill="1" applyBorder="1" applyAlignment="1">
      <alignment horizontal="center"/>
    </xf>
    <xf numFmtId="4" fontId="12" fillId="2" borderId="1" xfId="0" applyNumberFormat="1" applyFont="1" applyFill="1" applyBorder="1" applyAlignment="1">
      <alignment horizontal="center"/>
    </xf>
    <xf numFmtId="4" fontId="12" fillId="5" borderId="1" xfId="0" applyNumberFormat="1" applyFont="1" applyFill="1" applyBorder="1" applyAlignment="1">
      <alignment horizontal="center"/>
    </xf>
    <xf numFmtId="4" fontId="12" fillId="12" borderId="1" xfId="0" applyNumberFormat="1" applyFont="1" applyFill="1" applyBorder="1" applyAlignment="1">
      <alignment horizontal="center"/>
    </xf>
    <xf numFmtId="165" fontId="30" fillId="16" borderId="1" xfId="1" applyNumberFormat="1" applyFont="1" applyFill="1" applyBorder="1" applyAlignment="1">
      <alignment horizontal="center"/>
    </xf>
    <xf numFmtId="4" fontId="30" fillId="16" borderId="1" xfId="0" applyNumberFormat="1" applyFont="1" applyFill="1" applyBorder="1" applyAlignment="1">
      <alignment horizontal="center"/>
    </xf>
    <xf numFmtId="165" fontId="30" fillId="17" borderId="1" xfId="1" applyNumberFormat="1" applyFont="1" applyFill="1" applyBorder="1" applyAlignment="1">
      <alignment horizontal="center"/>
    </xf>
    <xf numFmtId="4" fontId="30" fillId="17" borderId="1" xfId="0" applyNumberFormat="1" applyFont="1" applyFill="1" applyBorder="1" applyAlignment="1">
      <alignment horizontal="center"/>
    </xf>
    <xf numFmtId="165" fontId="30" fillId="2" borderId="1" xfId="1" applyNumberFormat="1" applyFont="1" applyFill="1" applyBorder="1" applyAlignment="1">
      <alignment horizontal="center"/>
    </xf>
    <xf numFmtId="4" fontId="30" fillId="2" borderId="1" xfId="0" applyNumberFormat="1" applyFont="1" applyFill="1" applyBorder="1" applyAlignment="1">
      <alignment horizontal="center"/>
    </xf>
    <xf numFmtId="165" fontId="30" fillId="5" borderId="1" xfId="1" applyNumberFormat="1" applyFont="1" applyFill="1" applyBorder="1" applyAlignment="1">
      <alignment horizontal="center"/>
    </xf>
    <xf numFmtId="4" fontId="30" fillId="5" borderId="1" xfId="0" applyNumberFormat="1" applyFont="1" applyFill="1" applyBorder="1" applyAlignment="1">
      <alignment horizontal="center"/>
    </xf>
    <xf numFmtId="165" fontId="30" fillId="12" borderId="1" xfId="1" applyNumberFormat="1" applyFont="1" applyFill="1" applyBorder="1" applyAlignment="1">
      <alignment horizontal="center"/>
    </xf>
    <xf numFmtId="4" fontId="30" fillId="12" borderId="1" xfId="0" applyNumberFormat="1" applyFont="1" applyFill="1" applyBorder="1" applyAlignment="1">
      <alignment horizontal="center"/>
    </xf>
    <xf numFmtId="0" fontId="11" fillId="0" borderId="0" xfId="0" applyFont="1" applyAlignment="1">
      <alignment horizontal="center" vertical="center"/>
    </xf>
    <xf numFmtId="0" fontId="0" fillId="0" borderId="0" xfId="0" applyAlignment="1">
      <alignment vertical="center"/>
    </xf>
    <xf numFmtId="0" fontId="11" fillId="0" borderId="0" xfId="0" applyFont="1" applyAlignment="1">
      <alignment vertical="center"/>
    </xf>
    <xf numFmtId="0" fontId="1" fillId="0" borderId="0" xfId="0" applyFont="1" applyAlignment="1">
      <alignment horizontal="center" vertical="center"/>
    </xf>
    <xf numFmtId="0" fontId="30" fillId="2" borderId="1" xfId="0" applyFont="1" applyFill="1" applyBorder="1" applyAlignment="1">
      <alignment horizontal="center" vertical="center"/>
    </xf>
    <xf numFmtId="165" fontId="30" fillId="2" borderId="1" xfId="1" applyNumberFormat="1" applyFont="1" applyFill="1" applyBorder="1" applyAlignment="1">
      <alignment horizontal="center" vertical="center"/>
    </xf>
    <xf numFmtId="4" fontId="30" fillId="2" borderId="1" xfId="0" applyNumberFormat="1" applyFont="1" applyFill="1" applyBorder="1" applyAlignment="1">
      <alignment horizontal="center" vertical="center"/>
    </xf>
    <xf numFmtId="4" fontId="12" fillId="2" borderId="1" xfId="0" applyNumberFormat="1" applyFont="1" applyFill="1" applyBorder="1" applyAlignment="1">
      <alignment horizontal="center" vertical="center"/>
    </xf>
    <xf numFmtId="0" fontId="30" fillId="5" borderId="1" xfId="0" applyFont="1" applyFill="1" applyBorder="1" applyAlignment="1">
      <alignment horizontal="center" vertical="center"/>
    </xf>
    <xf numFmtId="165" fontId="30" fillId="5" borderId="1" xfId="1" applyNumberFormat="1" applyFont="1" applyFill="1" applyBorder="1" applyAlignment="1">
      <alignment horizontal="center" vertical="center"/>
    </xf>
    <xf numFmtId="4" fontId="30" fillId="5" borderId="1" xfId="0" applyNumberFormat="1" applyFont="1" applyFill="1" applyBorder="1" applyAlignment="1">
      <alignment horizontal="center" vertical="center"/>
    </xf>
    <xf numFmtId="4" fontId="12" fillId="5" borderId="1" xfId="0" applyNumberFormat="1" applyFont="1" applyFill="1" applyBorder="1" applyAlignment="1">
      <alignment horizontal="center" vertical="center"/>
    </xf>
    <xf numFmtId="0" fontId="30" fillId="12" borderId="1" xfId="0" applyFont="1" applyFill="1" applyBorder="1" applyAlignment="1">
      <alignment horizontal="center" vertical="center"/>
    </xf>
    <xf numFmtId="165" fontId="30" fillId="12" borderId="1" xfId="1" applyNumberFormat="1" applyFont="1" applyFill="1" applyBorder="1" applyAlignment="1">
      <alignment horizontal="center" vertical="center"/>
    </xf>
    <xf numFmtId="4" fontId="30" fillId="12" borderId="1" xfId="0" applyNumberFormat="1" applyFont="1" applyFill="1" applyBorder="1" applyAlignment="1">
      <alignment horizontal="center" vertical="center"/>
    </xf>
    <xf numFmtId="4" fontId="12" fillId="12" borderId="1" xfId="0" applyNumberFormat="1" applyFont="1" applyFill="1" applyBorder="1" applyAlignment="1">
      <alignment horizontal="center" vertical="center"/>
    </xf>
    <xf numFmtId="2" fontId="0" fillId="14" borderId="0" xfId="0" applyNumberFormat="1" applyFill="1" applyAlignment="1">
      <alignment horizontal="right" vertical="center"/>
    </xf>
    <xf numFmtId="2" fontId="0" fillId="14" borderId="0" xfId="0" applyNumberFormat="1" applyFill="1" applyAlignment="1">
      <alignment horizontal="center" vertical="center"/>
    </xf>
    <xf numFmtId="0" fontId="32" fillId="0" borderId="0" xfId="0" applyFont="1" applyAlignment="1">
      <alignment vertical="center"/>
    </xf>
    <xf numFmtId="0" fontId="31" fillId="2" borderId="1" xfId="0" applyFont="1" applyFill="1" applyBorder="1" applyAlignment="1">
      <alignment horizontal="center" vertical="center"/>
    </xf>
    <xf numFmtId="0" fontId="31" fillId="5" borderId="1" xfId="0" applyFont="1" applyFill="1" applyBorder="1" applyAlignment="1">
      <alignment horizontal="center" vertical="center"/>
    </xf>
    <xf numFmtId="0" fontId="31" fillId="12" borderId="1" xfId="0" applyFont="1" applyFill="1" applyBorder="1" applyAlignment="1">
      <alignment horizontal="center" vertical="center"/>
    </xf>
    <xf numFmtId="0" fontId="18"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3" fillId="15" borderId="1" xfId="0" applyFont="1" applyFill="1" applyBorder="1" applyAlignment="1">
      <alignment horizontal="center" vertical="center"/>
    </xf>
    <xf numFmtId="0" fontId="34" fillId="15" borderId="1" xfId="0" applyFont="1" applyFill="1" applyBorder="1" applyAlignment="1">
      <alignment horizontal="center" vertical="center" wrapText="1"/>
    </xf>
    <xf numFmtId="0" fontId="34" fillId="16" borderId="1" xfId="0" applyFont="1" applyFill="1" applyBorder="1" applyAlignment="1">
      <alignment horizontal="center" vertical="center"/>
    </xf>
    <xf numFmtId="165" fontId="34" fillId="16" borderId="1" xfId="1" applyNumberFormat="1" applyFont="1" applyFill="1" applyBorder="1" applyAlignment="1">
      <alignment horizontal="center" vertical="center"/>
    </xf>
    <xf numFmtId="4" fontId="34" fillId="16" borderId="1" xfId="0" applyNumberFormat="1" applyFont="1" applyFill="1" applyBorder="1" applyAlignment="1">
      <alignment horizontal="center" vertical="center"/>
    </xf>
    <xf numFmtId="4" fontId="35" fillId="31" borderId="1" xfId="0" applyNumberFormat="1" applyFont="1" applyFill="1" applyBorder="1" applyAlignment="1">
      <alignment horizontal="center" vertical="center" wrapText="1"/>
    </xf>
    <xf numFmtId="0" fontId="34" fillId="16" borderId="1" xfId="0" applyFont="1" applyFill="1" applyBorder="1" applyAlignment="1">
      <alignment horizontal="center" vertical="center" wrapText="1"/>
    </xf>
    <xf numFmtId="0" fontId="34" fillId="17" borderId="1" xfId="0" applyFont="1" applyFill="1" applyBorder="1" applyAlignment="1">
      <alignment horizontal="center" vertical="center"/>
    </xf>
    <xf numFmtId="165" fontId="34" fillId="17" borderId="1" xfId="1" applyNumberFormat="1" applyFont="1" applyFill="1" applyBorder="1" applyAlignment="1">
      <alignment horizontal="center" vertical="center"/>
    </xf>
    <xf numFmtId="4" fontId="34" fillId="17" borderId="1" xfId="0" applyNumberFormat="1" applyFont="1" applyFill="1" applyBorder="1" applyAlignment="1">
      <alignment horizontal="center" vertical="center"/>
    </xf>
    <xf numFmtId="0" fontId="34" fillId="17" borderId="1" xfId="0" applyFont="1" applyFill="1" applyBorder="1" applyAlignment="1">
      <alignment horizontal="center" vertical="center" wrapText="1"/>
    </xf>
    <xf numFmtId="0" fontId="36" fillId="16" borderId="1" xfId="0" applyFont="1" applyFill="1" applyBorder="1" applyAlignment="1">
      <alignment horizontal="center" vertical="center"/>
    </xf>
    <xf numFmtId="0" fontId="36" fillId="16" borderId="1" xfId="0" applyFont="1" applyFill="1" applyBorder="1" applyAlignment="1">
      <alignment horizontal="center" vertical="center" wrapText="1"/>
    </xf>
    <xf numFmtId="0" fontId="36" fillId="17" borderId="1" xfId="0" applyFont="1" applyFill="1" applyBorder="1" applyAlignment="1">
      <alignment horizontal="center" vertical="center"/>
    </xf>
    <xf numFmtId="0" fontId="36" fillId="17" borderId="1" xfId="0" applyFont="1" applyFill="1" applyBorder="1" applyAlignment="1">
      <alignment horizontal="center" vertical="center" wrapText="1"/>
    </xf>
    <xf numFmtId="165" fontId="36" fillId="16" borderId="1" xfId="1" applyNumberFormat="1" applyFont="1" applyFill="1" applyBorder="1" applyAlignment="1">
      <alignment horizontal="center" vertical="center"/>
    </xf>
    <xf numFmtId="4" fontId="36" fillId="16" borderId="1" xfId="0" applyNumberFormat="1" applyFont="1" applyFill="1" applyBorder="1" applyAlignment="1">
      <alignment horizontal="center" vertical="center"/>
    </xf>
    <xf numFmtId="165" fontId="36" fillId="17" borderId="1" xfId="1" applyNumberFormat="1" applyFont="1" applyFill="1" applyBorder="1" applyAlignment="1">
      <alignment horizontal="center" vertical="center"/>
    </xf>
    <xf numFmtId="4" fontId="36" fillId="17"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justify" vertical="center" wrapText="1"/>
    </xf>
    <xf numFmtId="0" fontId="13" fillId="15"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0" fillId="0" borderId="0" xfId="0" applyAlignment="1">
      <alignment horizontal="center"/>
    </xf>
    <xf numFmtId="0" fontId="30" fillId="17" borderId="2" xfId="0" applyFont="1" applyFill="1" applyBorder="1" applyAlignment="1">
      <alignment horizontal="center" vertical="center"/>
    </xf>
    <xf numFmtId="0" fontId="30" fillId="17" borderId="4" xfId="0" applyFont="1" applyFill="1" applyBorder="1" applyAlignment="1">
      <alignment horizontal="center" vertical="center"/>
    </xf>
    <xf numFmtId="0" fontId="30" fillId="2" borderId="4" xfId="0" applyFont="1" applyFill="1" applyBorder="1" applyAlignment="1">
      <alignment horizontal="center" vertical="center"/>
    </xf>
    <xf numFmtId="0" fontId="30" fillId="2" borderId="3" xfId="0" applyFont="1" applyFill="1" applyBorder="1" applyAlignment="1">
      <alignment horizontal="center" vertical="center"/>
    </xf>
    <xf numFmtId="0" fontId="30" fillId="5" borderId="2" xfId="0" applyFont="1" applyFill="1" applyBorder="1" applyAlignment="1">
      <alignment horizontal="center" vertical="center"/>
    </xf>
    <xf numFmtId="0" fontId="30" fillId="5" borderId="4" xfId="0" applyFont="1" applyFill="1" applyBorder="1" applyAlignment="1">
      <alignment horizontal="center" vertical="center"/>
    </xf>
    <xf numFmtId="0" fontId="30" fillId="5" borderId="3" xfId="0" applyFont="1" applyFill="1" applyBorder="1" applyAlignment="1">
      <alignment horizontal="center" vertical="center"/>
    </xf>
    <xf numFmtId="0" fontId="30" fillId="12" borderId="2" xfId="0" applyFont="1" applyFill="1" applyBorder="1" applyAlignment="1">
      <alignment horizontal="center" vertical="center"/>
    </xf>
    <xf numFmtId="0" fontId="30" fillId="12" borderId="4" xfId="0" applyFont="1" applyFill="1" applyBorder="1" applyAlignment="1">
      <alignment horizontal="center" vertical="center"/>
    </xf>
    <xf numFmtId="0" fontId="30" fillId="12" borderId="3" xfId="0" applyFont="1" applyFill="1" applyBorder="1" applyAlignment="1">
      <alignment horizontal="center" vertical="center"/>
    </xf>
    <xf numFmtId="0" fontId="5" fillId="0" borderId="0" xfId="0" applyFont="1" applyAlignment="1">
      <alignment horizontal="center"/>
    </xf>
    <xf numFmtId="0" fontId="30" fillId="16" borderId="2" xfId="0" applyFont="1" applyFill="1" applyBorder="1" applyAlignment="1">
      <alignment horizontal="center" vertical="center"/>
    </xf>
    <xf numFmtId="0" fontId="30" fillId="16" borderId="4" xfId="0" applyFont="1" applyFill="1" applyBorder="1" applyAlignment="1">
      <alignment horizontal="center" vertical="center"/>
    </xf>
    <xf numFmtId="0" fontId="30" fillId="16" borderId="3" xfId="0" applyFont="1" applyFill="1" applyBorder="1" applyAlignment="1">
      <alignment horizontal="center" vertical="center"/>
    </xf>
    <xf numFmtId="0" fontId="34" fillId="16" borderId="2" xfId="0" applyFont="1" applyFill="1" applyBorder="1" applyAlignment="1">
      <alignment horizontal="center" vertical="center"/>
    </xf>
    <xf numFmtId="0" fontId="34" fillId="16" borderId="4" xfId="0" applyFont="1" applyFill="1" applyBorder="1" applyAlignment="1">
      <alignment horizontal="center" vertical="center"/>
    </xf>
    <xf numFmtId="0" fontId="34" fillId="16" borderId="3" xfId="0" applyFont="1" applyFill="1" applyBorder="1" applyAlignment="1">
      <alignment horizontal="center" vertical="center"/>
    </xf>
    <xf numFmtId="0" fontId="34" fillId="17" borderId="2" xfId="0" applyFont="1" applyFill="1" applyBorder="1" applyAlignment="1">
      <alignment horizontal="center" vertical="center"/>
    </xf>
    <xf numFmtId="0" fontId="34" fillId="17" borderId="4" xfId="0" applyFont="1" applyFill="1" applyBorder="1" applyAlignment="1">
      <alignment horizontal="center" vertical="center"/>
    </xf>
    <xf numFmtId="0" fontId="34" fillId="17" borderId="3" xfId="0" applyFont="1" applyFill="1" applyBorder="1" applyAlignment="1">
      <alignment horizontal="center" vertical="center"/>
    </xf>
    <xf numFmtId="0" fontId="5" fillId="0" borderId="0" xfId="0" applyFont="1" applyAlignment="1">
      <alignment horizontal="center" vertical="center"/>
    </xf>
    <xf numFmtId="0" fontId="3" fillId="16" borderId="2" xfId="0" applyFont="1" applyFill="1" applyBorder="1" applyAlignment="1">
      <alignment horizontal="center" vertical="center"/>
    </xf>
    <xf numFmtId="0" fontId="3" fillId="16" borderId="4" xfId="0" applyFont="1" applyFill="1" applyBorder="1" applyAlignment="1">
      <alignment horizontal="center" vertical="center"/>
    </xf>
    <xf numFmtId="0" fontId="3" fillId="17" borderId="4" xfId="0" applyFont="1" applyFill="1" applyBorder="1" applyAlignment="1">
      <alignment horizontal="center" vertical="center"/>
    </xf>
  </cellXfs>
  <cellStyles count="2">
    <cellStyle name="Normal" xfId="0" builtinId="0"/>
    <cellStyle name="Vírgula" xfId="1" builtinId="3"/>
  </cellStyles>
  <dxfs count="13">
    <dxf>
      <fill>
        <patternFill>
          <bgColor rgb="FFFF0000"/>
        </patternFill>
      </fill>
    </dxf>
    <dxf>
      <fill>
        <patternFill>
          <bgColor rgb="FFFF5050"/>
        </patternFill>
      </fill>
    </dxf>
    <dxf>
      <fill>
        <patternFill>
          <bgColor rgb="FFFFFF00"/>
        </patternFill>
      </fill>
    </dxf>
    <dxf>
      <fill>
        <patternFill>
          <bgColor theme="7" tint="0.79998168889431442"/>
        </patternFill>
      </fill>
    </dxf>
    <dxf>
      <fill>
        <patternFill>
          <bgColor rgb="FF00B050"/>
        </patternFill>
      </fill>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558ED5"/>
      <rgbColor rgb="FF95B3D7"/>
      <rgbColor rgb="FF993366"/>
      <rgbColor rgb="FFFFFFCC"/>
      <rgbColor rgb="FFE9EBF5"/>
      <rgbColor rgb="FF660066"/>
      <rgbColor rgb="FFC86866"/>
      <rgbColor rgb="FF0066CC"/>
      <rgbColor rgb="FFCFD5EA"/>
      <rgbColor rgb="FF000080"/>
      <rgbColor rgb="FFFF00FF"/>
      <rgbColor rgb="FFFFFF66"/>
      <rgbColor rgb="FF00FFFF"/>
      <rgbColor rgb="FF800080"/>
      <rgbColor rgb="FF800000"/>
      <rgbColor rgb="FF008080"/>
      <rgbColor rgb="FF0000FF"/>
      <rgbColor rgb="FF00CCFF"/>
      <rgbColor rgb="FFC6D9F1"/>
      <rgbColor rgb="FFDDDDDD"/>
      <rgbColor rgb="FFFFFF99"/>
      <rgbColor rgb="FF93CDDD"/>
      <rgbColor rgb="FFFF99CC"/>
      <rgbColor rgb="FFCC99FF"/>
      <rgbColor rgb="FFD9D9D9"/>
      <rgbColor rgb="FF3366FF"/>
      <rgbColor rgb="FF33CCCC"/>
      <rgbColor rgb="FF92D050"/>
      <rgbColor rgb="FFFFCC00"/>
      <rgbColor rgb="FFFFC000"/>
      <rgbColor rgb="FFE46C0A"/>
      <rgbColor rgb="FF376092"/>
      <rgbColor rgb="FFC3D69B"/>
      <rgbColor rgb="FF003366"/>
      <rgbColor rgb="FF31859C"/>
      <rgbColor rgb="FF003300"/>
      <rgbColor rgb="FF333300"/>
      <rgbColor rgb="FFFF4000"/>
      <rgbColor rgb="FF993366"/>
      <rgbColor rgb="FF333399"/>
      <rgbColor rgb="FF333333"/>
      <rgbColor rgb="00003366"/>
      <rgbColor rgb="00339966"/>
      <rgbColor rgb="00003300"/>
      <rgbColor rgb="00333300"/>
      <rgbColor rgb="00993300"/>
      <rgbColor rgb="00993366"/>
      <rgbColor rgb="00333399"/>
      <rgbColor rgb="00333333"/>
    </indexed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0-%20PAINT-POR%20OM-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SUBSIDIO%20PAINT_2025-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ILADO-GERAL"/>
      <sheetName val="COMPILADO-GERAL-OM-SELECAO"/>
      <sheetName val="||"/>
      <sheetName val="OM Selecionadas-LA1"/>
      <sheetName val="OM Selecionadas-LA2"/>
      <sheetName val="OM Selecionadas-LA3"/>
      <sheetName val="OM Selecionadas-LA4"/>
      <sheetName val="OM Selecionadas-L5"/>
      <sheetName val="OM Selecionadas-LFINAL"/>
      <sheetName val="Qtde Auditores"/>
      <sheetName val="|| "/>
      <sheetName val="Criterios-OI-Paint-10-02"/>
      <sheetName val="Tempo sem Auditoria"/>
      <sheetName val="NOTAS AUDITORIA-CONTINUA-OM"/>
      <sheetName val="OM em FOCO"/>
      <sheetName val="CUSTOS OSE 2024"/>
      <sheetName val="Auditorias Especiais-realizadas"/>
      <sheetName val="OM_SIAFI"/>
      <sheetName val="Resumo_EXEC_LICI_CEIM"/>
      <sheetName val="EXEC_LICITACAO"/>
      <sheetName val="PAGAMENTO"/>
      <sheetName val="MUNIC"/>
      <sheetName val="BENS MOVEIS"/>
      <sheetName val="BENS IMOVEIS"/>
    </sheetNames>
    <sheetDataSet>
      <sheetData sheetId="0">
        <row r="2">
          <cell r="C2">
            <v>26725985306.369999</v>
          </cell>
        </row>
        <row r="9">
          <cell r="C9">
            <v>463514800.05046898</v>
          </cell>
        </row>
        <row r="118">
          <cell r="C118">
            <v>3485505.52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4">
          <cell r="I34">
            <v>620325447.85000002</v>
          </cell>
        </row>
      </sheetData>
      <sheetData sheetId="18">
        <row r="3">
          <cell r="A3" t="str">
            <v>Rótulos de Linha</v>
          </cell>
        </row>
      </sheetData>
      <sheetData sheetId="19">
        <row r="61">
          <cell r="Y61">
            <v>579443693.33528399</v>
          </cell>
        </row>
        <row r="62">
          <cell r="Y62">
            <v>122720268.73480402</v>
          </cell>
        </row>
        <row r="71">
          <cell r="Y71">
            <v>11940580.589165</v>
          </cell>
        </row>
        <row r="77">
          <cell r="Y77">
            <v>8205360.0800000001</v>
          </cell>
        </row>
        <row r="157">
          <cell r="Y157">
            <v>5137515618.9754219</v>
          </cell>
        </row>
      </sheetData>
      <sheetData sheetId="20" refreshError="1"/>
      <sheetData sheetId="21">
        <row r="447">
          <cell r="E447">
            <v>212777193.02999994</v>
          </cell>
        </row>
      </sheetData>
      <sheetData sheetId="22">
        <row r="291">
          <cell r="C291">
            <v>35872040463.114265</v>
          </cell>
        </row>
      </sheetData>
      <sheetData sheetId="23">
        <row r="108">
          <cell r="C108">
            <v>40303876771.504646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PROG-ESTRATEGICO-TOTAL"/>
      <sheetName val="RESUMO POR PE-AO"/>
      <sheetName val="||||"/>
      <sheetName val="AO-PAINT-RESUMO"/>
      <sheetName val="SABM-COMRJ"/>
      <sheetName val="AO Paint-2024-GERAL"/>
      <sheetName val="VALOR PLOA-MB"/>
      <sheetName val="VALOR PLOA-AMAZUL"/>
      <sheetName val="SisGAAz"/>
      <sheetName val="PNM"/>
      <sheetName val="Modernização do Poder Naval"/>
      <sheetName val="OCOP"/>
      <sheetName val="Mentalidade Marítima"/>
      <sheetName val="Pessoal nosso maior patrimônio"/>
      <sheetName val="Ampliação da capacidade de apoi"/>
    </sheetNames>
    <sheetDataSet>
      <sheetData sheetId="0" refreshError="1"/>
      <sheetData sheetId="1" refreshError="1"/>
      <sheetData sheetId="2" refreshError="1"/>
      <sheetData sheetId="3" refreshError="1"/>
      <sheetData sheetId="4" refreshError="1"/>
      <sheetData sheetId="5" refreshError="1"/>
      <sheetData sheetId="6">
        <row r="11">
          <cell r="D11">
            <v>31171616248.200005</v>
          </cell>
        </row>
      </sheetData>
      <sheetData sheetId="7">
        <row r="11">
          <cell r="D11">
            <v>605214169.1500001</v>
          </cell>
        </row>
      </sheetData>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AUGUSTO" refreshedDate="45546.448003819445" createdVersion="7" refreshedVersion="7" minRefreshableVersion="3" recordCount="75" xr:uid="{B17DC2C4-CC3B-4378-B29C-CD90A6A46FB3}">
  <cacheSource type="worksheet">
    <worksheetSource ref="A1:G76" sheet="REPERCURSAO EXTERNA"/>
  </cacheSource>
  <cacheFields count="7">
    <cacheField name="ANO" numFmtId="0">
      <sharedItems containsSemiMixedTypes="0" containsString="0" containsNumber="1" containsInteger="1" minValue="2015" maxValue="2024" count="10">
        <n v="2015"/>
        <n v="2016"/>
        <n v="2017"/>
        <n v="2018"/>
        <n v="2019"/>
        <n v="2020"/>
        <n v="2021"/>
        <n v="2022"/>
        <n v="2023"/>
        <n v="2024"/>
      </sharedItems>
    </cacheField>
    <cacheField name="DESCRIÇÃO" numFmtId="0">
      <sharedItems longText="1"/>
    </cacheField>
    <cacheField name="UNIDADE" numFmtId="0">
      <sharedItems/>
    </cacheField>
    <cacheField name="PROCED." numFmtId="0">
      <sharedItems/>
    </cacheField>
    <cacheField name="PROCED OBJETO" numFmtId="0">
      <sharedItems count="7">
        <s v="EVENTOS APURATÓRIOS INTERNOS"/>
        <s v="REPERCUSSÃO EXTERNA NEGATIVA "/>
        <s v="PAR" u="1"/>
        <s v="TCE" u="1"/>
        <s v="DEMAIS" u="1"/>
        <s v="IPM" u="1"/>
        <s v="PIC" u="1"/>
      </sharedItems>
    </cacheField>
    <cacheField name="OBJETO AUDITÁVEL 1" numFmtId="0">
      <sharedItems count="23">
        <s v="2-DEFESA DAS AJB"/>
        <s v="8-PROANTAR"/>
        <s v="38-GESTÃO DO MUNICIAMENTO (ALIMENTAÇÃO/SUBSISTÊNCIA)"/>
        <s v="11-PROGRAMA NUCLEAR DA MARINHA (PNM)"/>
        <s v="29-CAPACITAÇÃO/QUALICAÇÃO DE RH"/>
        <s v="7-GESTÃO DO PROGRAMA DE ENSINO PROFISSIONAL MARÍTIMO - PREPOM / FDPEM"/>
        <s v="3-FISCALIZAÇÃO DO TRÁFEGO AQUAVIÁRIO"/>
        <s v="47-GESTÃO DO SISTEMA DE ABASTECIMENTO DA MARINHA"/>
        <s v="12-PROSUB"/>
        <s v="30-PRESTAÇÃO DA ASSISTÊNCIA MÉDICA-HOSPITALAR DA MARINHA"/>
        <s v="13-PROSUPER"/>
        <s v="23-GESTÃO DO SISTEMA OMPS-I "/>
        <s v="34-COMPRAS E CONTRATAÇÕES NO EXTERIOR"/>
        <s v="35-GESTÃO ORÇAMENTÁRIA"/>
        <s v="39-GESTÃO DAS COMPRAS E CONTRATAÇÕES NO PAÍS"/>
        <s v="36-GESTÃO FINANCEIRA - OPERAÇÕES DE CRÉDITO"/>
        <s v="41-PAGAMENTO DE BENEFÍCIOS A INATIVOS CIVIS E MILITARES"/>
        <s v="42-GESTÃO DO PAGAMENTO DE PESSOAL CIVIL E MILITAR ATIVO"/>
        <s v="50-GOVERNANÇA/GESTÃO DE TIC"/>
        <s v="48-TRANSPARÊNCIA PÚBLICA DA MB"/>
        <s v="52-ACESSIBILIDADE E SUSTENTABILIDADE"/>
        <s v="53-AMAZUL"/>
        <s v="49-INTEGRIDADE E GERENCIAMENTO DE RISCOS CORPORATIVOS"/>
      </sharedItems>
    </cacheField>
    <cacheField name="OBJETO AUDITÁVEL-CRITICIDA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013.366/2015-7 PROCESSO"/>
    <s v="BFNIG"/>
    <s v="TCE"/>
    <x v="0"/>
    <x v="0"/>
    <s v="39-GESTÃO DAS COMPRAS E CONTRATAÇÕES NO PAÍS"/>
  </r>
  <r>
    <x v="0"/>
    <s v="033.033/2016-1 PROCESSO"/>
    <s v="SECIRM"/>
    <s v="TCE"/>
    <x v="0"/>
    <x v="1"/>
    <s v="39-GESTÃO DAS COMPRAS E CONTRATAÇÕES NO PAÍS"/>
  </r>
  <r>
    <x v="1"/>
    <s v="Em 09MAR2016, a ComDivAnf instaurou IPM, por meio da Portaria nº 2/2016, a fim de apurar fatos afetos às denúncias em mídias sociais relatando possível malversação do dinheiro público, causando danos ao erário._x000a_Na solução do IPM, o comandante da Divisão Anfíbia determinou o encaminhamento dos Autos ao Juiz Distribuidor da 1ª Circunscrição Judiciária Militar._x000a_Em JAN2019, a Procuradoria de Justiça Militar no Rio de Janeiro (4ª PJM-RJ do MPM) solicitou ao Comando da Divisão Anfíbia (ComDivAnf) que redirecionasse pedido de abertura de Auditoria Especial ao CCIMAR, para verificar possíveis irregularidades na Gestoria de Municiamento da BFNIG, entre os anos de 2013 a 2015, conforme IPM 127-20.2016.7.01.0401."/>
    <s v="BFNIG"/>
    <s v="IPM"/>
    <x v="0"/>
    <x v="2"/>
    <s v="38-GESTÃO DO MUNICIAMENTO (ALIMENTAÇÃO/SUBSISTÊNCIA)"/>
  </r>
  <r>
    <x v="2"/>
    <s v="Em 2017, motivado pelo citado acordo de leniência, o Centro Tecnológico da Marinha em São Paulo (CTMSP) instaurou o Inquérito Policial Militar (IPM) 157-18.2017.7.02.010, que resultou em Tomada de Contas Especial, instituída em 2018, em função de possíveis irregularidades encontradas na execução dos Contratos nº 42000/2012-056 e 42000/2012-106."/>
    <s v="CTMSP"/>
    <s v="IPM"/>
    <x v="0"/>
    <x v="3"/>
    <s v="39-GESTÃO DAS COMPRAS E CONTRATAÇÕES NO PAÍS"/>
  </r>
  <r>
    <x v="2"/>
    <s v="005.306/2018-3; 018.436/2018-8 E 017.252/2018-0. PROCESSOS"/>
    <s v="CIAA"/>
    <s v="TCE"/>
    <x v="0"/>
    <x v="4"/>
    <s v="39-GESTÃO DAS COMPRAS E CONTRATAÇÕES NO PAÍS"/>
  </r>
  <r>
    <x v="3"/>
    <s v="004.685/2019-9 PROCESSOS"/>
    <s v="CPMA"/>
    <s v="TCE"/>
    <x v="0"/>
    <x v="5"/>
    <s v="38-GESTÃO DO MUNICIAMENTO (ALIMENTAÇÃO/SUBSISTÊNCIA)"/>
  </r>
  <r>
    <x v="3"/>
    <s v="Em MAR2018 foi concluído o Inquérito Policial Militar (IPM) 71-29.2018.7.05.0005, instaurado pela Capitania dos Portos de Santa Catarina (CPSC) e autuado na auditoria da 5ª Circunscrição Judiciária Militar (5ª CJM), que trata de irregularidades ocorridas na execução de contratos decorrentes do Pregão Eletrônico 7/2014, celebrado com a empresa Flaquita Marítima Comércio de Barcos e Acessórios Ltda. _x000a_Em sua solução, foram imputados ilícitos penais e contravenções disciplinares a diversos militares, entre eles o Ordenador de Despesa, Agente Fiscal e Agente Financeiro. Ainda na solução do IPM, o Capitão dos Portos de Santa Catarina julgou procedente a sugestão do Encarregado do IPM para que fosse realizada auditoria naquela OM pelo CCIMAR."/>
    <s v="CPSC"/>
    <s v="IPM"/>
    <x v="0"/>
    <x v="6"/>
    <s v="39-GESTÃO DAS COMPRAS E CONTRATAÇÕES NO PAÍS"/>
  </r>
  <r>
    <x v="3"/>
    <s v="Em AGO2018, o CCIMAR realizou Auditoria Especial no Centro de Intendência da Marinha em Manaus, a fim de avaliar os atos de gestão praticados pelos agentes responsáveis na condução dos Pregões Eletrônicos (PE) SRP 11/2015 e 21/2016, em atendimento à requisição da Procuradoria de Justiça Militar em Manaus - AM do Ministério Público Militar (PJM-AM/MPM)._x000a_Em DEZ2018, o CCIMAR encaminhou o Relatório de Auditoria à PJM-AM/MPM. Dentre os achados de auditoria, destacam-se o reajuste indevido de valores homologados nas atas de registro de preço do PE 11/2015, bem como a fragilidade na pesquisa de mercado (utilização de cotação com valor 50% maior que a média, distorcendo-a para maior)."/>
    <s v="CeIMMA"/>
    <s v="IPM"/>
    <x v="0"/>
    <x v="7"/>
    <s v="39-GESTÃO DAS COMPRAS E CONTRATAÇÕES NO PAÍS"/>
  </r>
  <r>
    <x v="3"/>
    <s v="Em MAR2018 foi concluído o Inquérito Policial Militar (IPM) 71-29.2018.7.05.0005, instaurado pela Capitania dos Portos de Santa Catarina (CPSC) e autuado na auditoria da 5ª Circunscrição Judiciária Militar (5ª CJM), que trata de irregularidades ocorridas na execução de contratos decorrentes do Pregão Eletrônico 7/2014, celebrado com a empresa Flaquita Marítima Comércio de Barcos e Acessórios Ltda. _x000a_Em sua solução, foram imputados ilícitos penais e contravenções disciplinares a diversos militares, entre eles o Ordenador de Despesa, Agente Fiscal e Agente Financeiro. Ainda na solução do IPM, o Capitão dos Portos de Santa Catarina julgou procedente a sugestão do Encarregado do IPM para que fosse realizada auditoria naquela OM pelo CCIMAR."/>
    <s v="CPSC"/>
    <s v="IPM"/>
    <x v="0"/>
    <x v="5"/>
    <s v="39-GESTÃO DAS COMPRAS E CONTRATAÇÕES NO PAÍS"/>
  </r>
  <r>
    <x v="4"/>
    <s v="000.106/2020-8 PROCESSO"/>
    <s v="COGESN"/>
    <s v="TCE"/>
    <x v="0"/>
    <x v="8"/>
    <s v="39-GESTÃO DAS COMPRAS E CONTRATAÇÕES NO PAÍS"/>
  </r>
  <r>
    <x v="4"/>
    <s v="Em MAR2019, a Procuradoria da Justiça Militar em Curitiba-PR encaminhou diligência no âmbito do IPM 23-70.2018.7.05.0005, instaurado pelo Com5ºDN, para apurar irregularidades na construção do Parque Aquático da EAMSC, com o objetivo de:"/>
    <s v="EAMSC"/>
    <s v="IPM"/>
    <x v="0"/>
    <x v="4"/>
    <s v="39-GESTÃO DAS COMPRAS E CONTRATAÇÕES NO PAÍS"/>
  </r>
  <r>
    <x v="5"/>
    <s v="Em 16SET2020, o HNMD recebeu da 1ª Procuradoria de Justiça Militar no Rio de Janeiro/RJ, a seguinte requisição de diligências, no âmbito do IPM 7000733-91.2018.7.01.0001, que :_x000a_1 – Juntar aos autos as folhas 2,4,6,8,10,12 e 14 do Laudo Pericial – LP 1.65720.036.13.002.18; _x000a_2 – Solicitar ao Centro de Controle Interno da Marinha a realização de uma Auditoria Especial nos Pregões eletrônicos nº 22/2012 e 54/2017, daquele nosocômio; _x000a_3 – juntar aos autos os contratos e termos aditivos dos pregões eletrônicos nº 22/2012 e 54/2017;  (...)_x000a_"/>
    <s v="HNMD"/>
    <s v="IPM"/>
    <x v="0"/>
    <x v="9"/>
    <s v="39-GESTÃO DAS COMPRAS E CONTRATAÇÕES NO PAÍS"/>
  </r>
  <r>
    <x v="5"/>
    <s v="Em 15SET2020, o Com4ºDN transmitiu a Msg. R-151912Z/SET/2020, para a SGM, consultando a possibilidade da realização de Auditoria Especial:_x000a_CNS PSB realização de Auditoria Especial CFM contido no item 4.4.2 da SGM -601, fim analisar regularidade da aplicação dos recursos públicos na execução de despesas da Caixa de Economias do Centro de Instrução Almirante Braz de Aguiar, bem como a legalidade dos respectivos procedimentos durante o Comando do CMG Marcelo Baptista Santos, no período de 18JAN2018 a 16JAN2020, VTD atendimento da requisição do representante do Ministério Público Militar , por meio do Ofício nº 099/2020/PJMPA, nos autos do Inquérito Policial Militar nº7000033-31.2020.7.08.0008"/>
    <s v="CIABA"/>
    <s v="IPM"/>
    <x v="0"/>
    <x v="5"/>
    <s v="38-GESTÃO DO MUNICIAMENTO (ALIMENTAÇÃO/SUBSISTÊNCIA)"/>
  </r>
  <r>
    <x v="6"/>
    <s v=" Port no 362/MB/MD/2021, do CM - Em atenção ao documento em referência, transmito a esse Centro a Portaria anexa, publicada no Diário Ofcial da União nº 221, de 25 de novembro de 2021, Seção 1, página 13, atinente ao PAR a que deverá ser submetda a empresa DANIELE NUNES GONZALES SOROCABA - ME, CNPJ nº 13.807.778/0001-59, tendo como presidente a Primeiro-Tenente (QC-IM) 16.0498.29 JANAÍNA DOS SANTOS NASCIMENTO e como membro a Primeiro-Tenente (QC-IM) 16.0496.24 RANA CAROLINE BELA ADÃO, para conhecimento e adoção das providências decorrentes. Processo Administratvo de Responsabilização (PAR) no   61001.005165/2019-71"/>
    <s v="CTMSP / CeITMSP"/>
    <s v="PAR"/>
    <x v="1"/>
    <x v="3"/>
    <s v="39-GESTÃO DAS COMPRAS E CONTRATAÇÕES NO PAÍS"/>
  </r>
  <r>
    <x v="6"/>
    <s v="EMGEPRON - PFCT"/>
    <s v="EMGEPRON - PFCT"/>
    <s v="TCE"/>
    <x v="0"/>
    <x v="10"/>
    <s v="39-GESTÃO DAS COMPRAS E CONTRATAÇÕES NO PAÍS"/>
  </r>
  <r>
    <x v="6"/>
    <s v="Diligências referentes ao contrato nº 44021/2018-008/00 – Encarregado do IPM - DIM"/>
    <s v="DIM"/>
    <s v="OITIVA"/>
    <x v="0"/>
    <x v="11"/>
    <s v="39-GESTÃO DAS COMPRAS E CONTRATAÇÕES NO PAÍS"/>
  </r>
  <r>
    <x v="6"/>
    <s v="IPM nº 7000184-76.2021.7.01.0001) - Realização de Auditoria Especial no CIASC"/>
    <s v="CIASC"/>
    <s v="DILIGÊNCIA"/>
    <x v="0"/>
    <x v="4"/>
    <s v="42-GESTÃO DO PAGAMENTO DE PESSOAL CIVIL E MILITAR ATIVO"/>
  </r>
  <r>
    <x v="6"/>
    <s v="PIC nº 181.2020.000048 - Recomendação de realização de Auditoria Especial no BtlOpRib."/>
    <s v="2ºBtlOpRib"/>
    <s v="DILIGÊNCIA"/>
    <x v="1"/>
    <x v="0"/>
    <s v="42-GESTÃO DO PAGAMENTO DE PESSOAL CIVIL E MILITAR ATIVO"/>
  </r>
  <r>
    <x v="6"/>
    <s v="Procedimento Investigatório Criminal (PIC-MP) nº 115.2019.000675 - Solicitação de Auditoria no Comando da Força Aeronaval."/>
    <s v="ComForAerNav"/>
    <s v="PIC"/>
    <x v="1"/>
    <x v="0"/>
    <s v="38-GESTÃO DO MUNICIAMENTO (ALIMENTAÇÃO/SUBSISTÊNCIA)"/>
  </r>
  <r>
    <x v="7"/>
    <s v="002.173/2022-0-Avaliar a regularidade das aquisições realizadas pelas comissões militares de compras no exterior, bem como os riscos e controles correlacionados."/>
    <s v="CNBE / CNBW"/>
    <s v="AUDITORIA CONFORMIDADE"/>
    <x v="1"/>
    <x v="12"/>
    <s v="34-COMPRAS E CONTRATAÇÕES NO EXTERIOR"/>
  </r>
  <r>
    <x v="7"/>
    <s v="003.454/2022-3-TCE instaurada pelo(a) COMANDO DO 4º DISTRITO NAVAL em razão de Prática de qualquer ato ilegal, ilegítimo ou antieconômico de que resulte dano ao erário, Gestão de bens, dinheiros ou valores públicos, Irregularidades na aplicação dos recursos públicos arrecadados na Gestoria de Caixa de Economias do Centro de Instrução Almirante Braz de Aguiar (CIABA), no período de 18/01/2018 a 16/01/2020. (nº da TCE no sistema: 2336/2021)."/>
    <s v="CIABA"/>
    <s v="TCE"/>
    <x v="0"/>
    <x v="13"/>
    <s v="35-GESTÃO ORÇAMENTÁRIA"/>
  </r>
  <r>
    <x v="7"/>
    <s v="006.481/2022-1-TCE instaurada pelo(a) COMANDO DO GRUPAMENTO NAVAL DO SUDESTE em razão de Prática de qualquer ato ilegal, ilegítimo ou antieconômico de que resulte dano ao erário, Gestão de bens, dinheiros ou valores públicos, Encalhe de Navio de Guerra, no dia 17 de maio de 2021, na entrada do canal de acesso ao Porto de Vitória-ES (nº da TCE no sistema: 2704/2021)."/>
    <s v="NAVIO PATRULHA MACAE - COMANDO DA MARINHA"/>
    <s v="TCE"/>
    <x v="0"/>
    <x v="13"/>
    <s v="35-GESTÃO ORÇAMENTÁRIA"/>
  </r>
  <r>
    <x v="7"/>
    <s v="004.575/2022-9-Auditoria integrada sobre as aquisições de gêneros alimentícios realizadas na APF"/>
    <s v="DAbM"/>
    <s v="AUDITORIA - MPTCU"/>
    <x v="1"/>
    <x v="14"/>
    <s v="38-GESTÃO DO MUNICIAMENTO (ALIMENTAÇÃO/SUBSISTÊNCIA)"/>
  </r>
  <r>
    <x v="7"/>
    <s v="007.482/2022-1-Acompanhamento dos processos de aquisições na área de TI da Administração Pública Federal com utilização de ferramentas de TI - ciclo 2022-2023."/>
    <s v="DAbM"/>
    <s v="ACOMPANHAMENTO"/>
    <x v="1"/>
    <x v="14"/>
    <s v="39-GESTÃO DAS COMPRAS E CONTRATAÇÕES NO PAÍS"/>
  </r>
  <r>
    <x v="7"/>
    <s v="007.807/2022-8-Possíveis irregularidades relacionadas à aquisição de matéria prima para a fabricação do medicamento cloroquina por parte do Comando do Exército. "/>
    <s v="LFM"/>
    <s v="REPRESENTAÇÃO "/>
    <x v="1"/>
    <x v="14"/>
    <s v="39-GESTÃO DAS COMPRAS E CONTRATAÇÕES NO PAÍS"/>
  </r>
  <r>
    <x v="7"/>
    <s v="008.395/2022-5-Objetos do processo: Licitação: 74/2021 - O Ministério da Defesa, por intermédio do Comando da Marinha, firmou um contrato para fornecimento de mais de 11 milhões de comprimidos de O Pregão Eletrônico n° 74/2021 foi promovido pelo Departamento de Logística do Ministério da Saúde para fornecimento de 879.912 comprimidos de citrato de sildenafila de 25 e 50 miligramas e obteve o preço unitário de R$ 0,48 (quarenta e oito centavos). Licitação: 16/2022 - O Pregão Eletrônico n° 16/2022, que também foi promovido pelo Departamento de Logística do Ministério da Saúde para a compra de 745.074 comprimidos de citrato de sildenafila de 25 e 50 miligramas, contratou o produto por R$ 0,48 (quarenta e oito centavos) cada comprimido."/>
    <s v="LFM"/>
    <s v="REPRESENTAÇÃO "/>
    <x v="1"/>
    <x v="14"/>
    <s v="39-GESTÃO DAS COMPRAS E CONTRATAÇÕES NO PAÍS"/>
  </r>
  <r>
    <x v="7"/>
    <s v="010.751/2022-0-Regularidade das Parcerias para o Desenvolvimento Produtivo (PDP) nos laboratórios das Forças Armadas, nos últimos 10 anos&quot;."/>
    <s v=" LFM"/>
    <s v="SOLICITAÇÃO DO CONGRESSO NACIONAL"/>
    <x v="1"/>
    <x v="14"/>
    <s v="39-GESTÃO DAS COMPRAS E CONTRATAÇÕES NO PAÍS"/>
  </r>
  <r>
    <x v="7"/>
    <s v="010.934/2022-7-Auditoria na precificação do Programa Classe Tamandaré."/>
    <s v="EMGEPRON / DGPEM"/>
    <s v="AUDITORIA"/>
    <x v="1"/>
    <x v="14"/>
    <s v="39-GESTÃO DAS COMPRAS E CONTRATAÇÕES NO PAÍS"/>
  </r>
  <r>
    <x v="7"/>
    <s v="019.938/2022-5-TCE instaurada pelo(a) DELEGACIA FLUVIAL DE URUGUAIANA - COMANDO DA MARINHA em razão de Prática de qualquer ato ilegal, ilegítimo ou antieconômico de que resulte dano ao erário, Gestão de bens, dinheiros ou valores públicos, Foi constatado o recebimento do Auxílio Invalidez coadunado com a atividade remunerada em discordância com o que prevê o artigo 78 do decreto nº 4.307/2002. (nº da TCE no sistema: 839/2022)."/>
    <s v="PAPEM"/>
    <s v="TCE"/>
    <x v="0"/>
    <x v="15"/>
    <s v="41-PAGAMENTO DE BENEFÍCIOS A INATIVOS CIVIS E MILITARES"/>
  </r>
  <r>
    <x v="7"/>
    <s v="016.997/2022-0-Autuado por força do disposto no Acórdão 1608/2022 - Plenário, que trata de acompanhamento com vistas a verificar o alcance das metas propostas nos Eixos de I a V do Plano de Ação, tendo elas sido instituídas pelo Plano Nacional Setorial de Museus (PNSM) 2010 e 2020, e a verificar a fiel observância dos prazos previstos para a respectiva execução."/>
    <s v="DPHDM"/>
    <s v="ACOMPANHAMENTO"/>
    <x v="1"/>
    <x v="15"/>
    <s v="51-GESTÃO DO PATRIMÔNIO HISTÓRICO"/>
  </r>
  <r>
    <x v="7"/>
    <s v="002.030/2022-5-Possíveis irregularidades na participação da empresa Brasidas Eireli (CNPJ 20.483.193/0001-96) em licitações realizadas por UASG do Comando do Exército visto que, foi suspensa temporariamente para participar de licitação e contratar no âmbito do órgão."/>
    <s v="BACS / BFNIF / BNIC / CIAA / COGESN / _x000a_DAdM / DepCMRJ / DPC / DPMM / IEAPM e SGM"/>
    <s v="REPRESENTAÇÃO "/>
    <x v="1"/>
    <x v="14"/>
    <s v="39-GESTÃO DAS COMPRAS E CONTRATAÇÕES NO PAÍS"/>
  </r>
  <r>
    <x v="7"/>
    <s v="006.469/2022-1-Objetos do processo: Desvio de finalidade em compras de 35.320 comprimidos de Citrato de Sildenafila, popularmente conhecido como Viagra, e a comprovação de superfaturamento de 143%."/>
    <s v="HNMD"/>
    <s v="REPRESENTAÇÃO "/>
    <x v="1"/>
    <x v="14"/>
    <s v="39-GESTÃO DAS COMPRAS E CONTRATAÇÕES NO PAÍS"/>
  </r>
  <r>
    <x v="7"/>
    <s v="020.567/2022-7-Auditoria de conformidade para apurar os fatos objeto da solicitação do Congresso Nacional encaminhada ao TCU, relacionados ao Acordo de Cooperação Técnico-Científico 765741-008/2014, firmado entre o Ministério da Saúde e o Comando da Marinha, para produção do Citrato de Sildenafila, bem como para fiscalizar PDPs celebradas com laboratórios militares das Forças Armadas."/>
    <s v="LFM"/>
    <s v="AUDITORIA"/>
    <x v="1"/>
    <x v="14"/>
    <s v="39-GESTÃO DAS COMPRAS E CONTRATAÇÕES NO PAÍS"/>
  </r>
  <r>
    <x v="7"/>
    <s v="028.957/2022-9-Objeto do processo: Licitação: 10/2022 - Contratação de Serviços de Gerenciamento de Resíduos com Auditoria Ambiental e a coleta, transporte e destinação final dos mesmos, para atendimento ao Centro de Instrução Almirante Sylvio de Camargo e as unidades participantes."/>
    <s v="EN"/>
    <s v="REPRESENTAÇÃO "/>
    <x v="1"/>
    <x v="14"/>
    <s v="39-GESTÃO DAS COMPRAS E CONTRATAÇÕES NO PAÍS"/>
  </r>
  <r>
    <x v="7"/>
    <s v="029.557/2022-4-Objeto do processo: Irregularidades na Licitação: 13/2022 - Escolha da proposta mais vantajosa para a contratação de empresa para prestação de serviços outsourcing de impressão para a Fortaleza de São José da Ilha das Cobras."/>
    <s v="BTLNAV"/>
    <s v="REPRESENTAÇÃO "/>
    <x v="1"/>
    <x v="14"/>
    <s v="39-GESTÃO DAS COMPRAS E CONTRATAÇÕES NO PAÍS"/>
  </r>
  <r>
    <x v="7"/>
    <s v="007.802/2022-6-8º Ciclo da Fiscalização Contínua de Folhas de Pagamento."/>
    <s v="MB"/>
    <s v="MONITORAMENTO"/>
    <x v="1"/>
    <x v="16"/>
    <s v="41-PAGAMENTO DE BENEFÍCIOS A INATIVOS CIVIS E MILITARES"/>
  </r>
  <r>
    <x v="7"/>
    <s v="020.985/2022-3-Possível irregularidade na concessão de Adicional de Habilitação."/>
    <s v="DGPM "/>
    <s v="REPRESENTAÇÃO"/>
    <x v="1"/>
    <x v="17"/>
    <s v="42-GESTÃO DO PAGAMENTO DE PESSOAL CIVIL E MILITAR ATIVO"/>
  </r>
  <r>
    <x v="7"/>
    <s v="008.395/2022-5-Levantamento de Auditoria com o objetivo de avaliar o estágio atual e perspectivas de utilização de Inteligência Artificial (IA) na Administração Pública Federal (APF), identificar os riscos associados, conhecer os impactos para o controle e avaliar a proposta para uma Estratégia Brasileira de Inteligência Artificial (EBIA)."/>
    <s v="DGMM / DCTIM"/>
    <s v="LEVANTAMENTO"/>
    <x v="1"/>
    <x v="18"/>
    <s v="50-GOVERNANÇA/GESTÃO DE TIC"/>
  </r>
  <r>
    <x v="7"/>
    <s v="010.685/2022-7-Autuado por força do disposto no Acórdão 1139/2022 - Plenário, que trata de Levantamento de Auditoria com o objetivo de avaliar o estágio atual e perspectivas de utilização de Inteligência Artificial (IA) na Administração Pública Federal (APF), identificar os riscos associados, conhecer os impactos para o controle e avaliar a proposta para uma Estratégia Brasileira de Inteligência Artificial (EBIA)"/>
    <s v="DGMM / DCTIM"/>
    <s v="LEVANTAMENTO"/>
    <x v="1"/>
    <x v="18"/>
    <s v="50-GOVERNANÇA/GESTÃO DE TIC"/>
  </r>
  <r>
    <x v="8"/>
    <s v="006.970/2023-0-FCB 2023 - Dragagem de manutenção da Hidrovia do Rio Madeira"/>
    <s v="CM"/>
    <s v="AUDITORIA"/>
    <x v="1"/>
    <x v="0"/>
    <s v="2-DEFESA DAS AJB"/>
  </r>
  <r>
    <x v="8"/>
    <s v="018.199/2023-2-Realizar auditorias financeiras integradas com conformidade para certificação das contas anuais e contas das UPC significativas para o BGU - BENS MÓVEIS"/>
    <s v="CGPIM / DFM"/>
    <s v="AUDITORIA"/>
    <x v="1"/>
    <x v="15"/>
    <s v="43-GESTÃO DOS BENS MÓVEIS E DE CONSUMO"/>
  </r>
  <r>
    <x v="8"/>
    <s v="005.443/2023-7-TCE instaurada pelo(a) BASE ALMIRANTE CASTRO E SILVA em razão de Prática de qualquer ato ilegal, ilegítimo ou antieconômico de que resulte dano ao erário, Gestão de bens, dinheiros ou valores públicos, Apurar os fatos averiguados pela sindicância instaurada pela Portaria n°14 de 31 de março de 2022 do Comandante da Base almirante Castro e Silva, que apurou um incidente ocorrido com guindaste GROVE (nº da TCE no sistema: 2387/2022)."/>
    <s v="BACS"/>
    <s v="TCE"/>
    <x v="0"/>
    <x v="13"/>
    <s v="35-GESTÃO ORÇAMENTÁRIA"/>
  </r>
  <r>
    <x v="8"/>
    <s v="008.165/2023-8-Representação referente à licitação com número 32022, modalidade Pregão e Uasg 714000 (Objeto: Pregão Eletrônico - Aquisição de componentes do sistema de vigilância e controle e acesso.)"/>
    <s v="CIM"/>
    <s v="REPRESENTAÇÃO"/>
    <x v="1"/>
    <x v="14"/>
    <s v="39-GESTÃO DAS COMPRAS E CONTRATAÇÕES NO PAÍS"/>
  </r>
  <r>
    <x v="8"/>
    <s v="020.738/2023-4-Representação referente à licitação com número 82023, modalidade Pregão e Uasg 884800 (Objeto: O objetivo da licitação é a contratação de serviços especializados de reparo, construção e acabamento estrutural de navios, embarcações e outros meios navais e estruturas em aço carbono e alumínio naval, em construção e/ou em reparo na Base Naval de Val de Cães (BNVC), condições, quantidades e exigências estabelecidas no Edital e seus anexos.)"/>
    <s v="BNVC"/>
    <s v="REPRESENTAÇÃO"/>
    <x v="1"/>
    <x v="14"/>
    <s v="39-GESTÃO DAS COMPRAS E CONTRATAÇÕES NO PAÍS"/>
  </r>
  <r>
    <x v="8"/>
    <s v="021.852/2023-5-Representação referente à licitação com número 32023, modalidade Pregão e Uasg 791800 (Objeto: Pregão Eletrônico - Contratação de serviços de manutenção corretiva e preventiva dos componentes dos sistemas de propulsão e governo dos navios e embarcações, de modo a assegurar a continuidade das atividades finalísticas, via Sistema de Registro de Preços, conforme condições, quantidades e exigências estabelecidas neste Edital e seus anexos.)"/>
    <s v="BNRJ"/>
    <s v="REPRESENTAÇÃO"/>
    <x v="1"/>
    <x v="14"/>
    <s v="39-GESTÃO DAS COMPRAS E CONTRATAÇÕES NO PAÍS"/>
  </r>
  <r>
    <x v="8"/>
    <s v="022.034/2023-4-Representação referente ao contrato com número 1252020 e códigoUasg 788820 (Objeto: Aquisição de Equipamentos de Imagem para atender ao Serviço de Radiodiagnóstico e Cardiologia do HUCFF - Pregão nº 125 /2020.)"/>
    <s v="DNMA"/>
    <s v="REPRESENTAÇÃO"/>
    <x v="1"/>
    <x v="14"/>
    <s v="39-GESTÃO DAS COMPRAS E CONTRATAÇÕES NO PAÍS"/>
  </r>
  <r>
    <x v="8"/>
    <s v="032.123/2023-0-Representação referente à licitação com número 122022, modalidade Pregão e Uasg 771210 (Objeto: Pregão Eletrônico - O objeto da presente licitação é a escolha da proposta mais vantajosa para a aquisição de Materiais contra impactos ambientais provenientes do derramamento de óleo, barreira de contenção de lixo para proteção das praias contra poluição e materiais para coleta seletiva de lixo do Depósito de Combustíveis da Marinha no Rio de Janeiro, afim de atender às necessidades da Divisão de Meio Ambiente e CAv.)"/>
    <s v="DepCMRJ"/>
    <s v="REPRESENTAÇÃO"/>
    <x v="1"/>
    <x v="14"/>
    <s v="39-GESTÃO DAS COMPRAS E CONTRATAÇÕES NO PAÍS"/>
  </r>
  <r>
    <x v="8"/>
    <s v="032.287/2023-2-Representação referente à licitação com número 12023, modalidade Concorrência e Uasg 783810 (Objeto: Republicação da concorrência 02/2022, a lienação, sob a forma de permuta, de imóvel de propriedade da União, de jurisdição da MARINHA, administrado pelo Comando do 3º Distrito Naval , por obras de engenharia e equipamentos, confo rme condições, quantidades e exigências estabel ecidas no Edital.)"/>
    <s v="CeIMNa"/>
    <s v="REPRESENTAÇÃO"/>
    <x v="1"/>
    <x v="14"/>
    <s v="39-GESTÃO DAS COMPRAS E CONTRATAÇÕES NO PAÍS"/>
  </r>
  <r>
    <x v="8"/>
    <s v="032.297/2023-8-Denúncia referente ao contrato com número 202022 e códigoUasg 765741 (Objeto: CONTRATAÇÃO DE EMPRESA PARA SERVIÇOS DE ELABORAÇÃO DE PROJETO BÁSICO DE MODERNIZAÇÃO DAS SUBESTAÇÕES 01 E 02 E DA REDE DE DISTRIBUIÇÃO ELÉTRICA, SPDA E DE DADOS E VOZ.)"/>
    <s v="LFM"/>
    <s v="DENÚNCIA"/>
    <x v="1"/>
    <x v="14"/>
    <s v="39-GESTÃO DAS COMPRAS E CONTRATAÇÕES NO PAÍS"/>
  </r>
  <r>
    <x v="8"/>
    <s v="037.723/2023-5 - Riscos e oportunidades na atividade de descomissionamento de instalações de petróleo e gás"/>
    <s v="MB"/>
    <s v="RELATÓRIO DE LEVANTAMENTO"/>
    <x v="1"/>
    <x v="14"/>
    <s v="39-GESTÃO DAS COMPRAS E CONTRATAÇÕES NO PAÍS"/>
  </r>
  <r>
    <x v="8"/>
    <s v="032.297/2023-8- Denúncia referente ao contrato com número 202022 e códigoUasg 765741 (Objeto: CONTRATAÇÃO DE EMPRESA PARA SERVIÇOS DE ELABORAÇÃO DE PROJETO BÁSICO DE MODERNIZAÇÃO DAS SUBESTAÇÕES 01 E 02 E DA REDE DE DISTRIBUIÇÃO ELÉTRICA, SPDA E DE DADOS E VOZ.)"/>
    <s v="LFM"/>
    <s v="DENÚNCIA"/>
    <x v="1"/>
    <x v="14"/>
    <s v="39-GESTÃO DAS COMPRAS E CONTRATAÇÕES NO PAÍS"/>
  </r>
  <r>
    <x v="8"/>
    <s v="032.287/2023-2 - Representação referente à licitação com número 12023, modalidade Concorrência e Uasg 783810 (Objeto: Republicação da concorrência 02/2022, a lienação, sob a forma de permuta, de imóvel de propriedade da União, de jurisdição da MARINHA,  administrado pelo Comando do 3º Distrito Naval , por obras de engenharia e equipamentos, confo rme condições, quantidades e exigências estabel ecidas no Edital.)"/>
    <s v="CeIMNa"/>
    <s v="REPRESENTAÇÃO"/>
    <x v="1"/>
    <x v="14"/>
    <s v="39-GESTÃO DAS COMPRAS E CONTRATAÇÕES NO PAÍS"/>
  </r>
  <r>
    <x v="8"/>
    <s v="021.852/2023-5 - Representação referente à licitação com número 32023, modalidade Pregão e Uasg 791800 (Objeto: Pregão Eletrônico - Contratação de serviços de manutenção corretiva e preventiva dos componentes dos sistemas de propulsão e governo dos navios e embarcações, de modo a assegurar a continuidade das atividades finalísticas, via Sistema de Registro de Preços, conforme condições, quantidades e exigências estabelecidas neste Edital e seus anexos.)"/>
    <s v="BNRJ"/>
    <s v="REPRESENTAÇÃO"/>
    <x v="1"/>
    <x v="14"/>
    <s v="39-GESTÃO DAS COMPRAS E CONTRATAÇÕES NO PAÍS"/>
  </r>
  <r>
    <x v="8"/>
    <s v="021.744/2023-8 - Monitoramento do Item 9.1 do Acórdão 2.487/2022-Plenário, com nova redação pelo Item 9.1.1 do Acórdão 1.177/2023-Plenário (TC 043.945/2021-0) - Alertas da fiscalização Dia D - Ciclo 2. "/>
    <s v="CCIMAR"/>
    <s v="MONITORAMENTO"/>
    <x v="1"/>
    <x v="14"/>
    <s v="39-GESTÃO DAS COMPRAS E CONTRATAÇÕES NO PAÍS"/>
  </r>
  <r>
    <x v="8"/>
    <s v="000.597/2023-6-Adoção das medidas necessárias a fiscalizar os salários acima do teto recebidos pelos militares conforme noticiado em 15/08/2022 pela imprensa."/>
    <s v="SGM / PAPEM"/>
    <s v="REPRESENTAÇÃO "/>
    <x v="1"/>
    <x v="16"/>
    <s v="41-PAGAMENTO DE BENEFÍCIOS A INATIVOS CIVIS E MILITARES"/>
  </r>
  <r>
    <x v="8"/>
    <s v="015.279/2023-5-Fiscalização sobre transparência de 57 portais públicos no âmbito do Programa Nacional de Transparência Pública (PNTP)"/>
    <s v="AMAZUL/EMGEPRON"/>
    <s v="LEVANTAMENTO"/>
    <x v="1"/>
    <x v="19"/>
    <s v="48-TRANSPARÊNCIA PÚBLICA DA MB"/>
  </r>
  <r>
    <x v="8"/>
    <s v="015.089/2023-1-Levantamento de Políticas de TI"/>
    <s v="EMA / DGMM"/>
    <s v="LEVANTAMENTO"/>
    <x v="1"/>
    <x v="18"/>
    <s v="50-GOVERNANÇA/GESTÃO DE TIC"/>
  </r>
  <r>
    <x v="8"/>
    <s v="031.805/2023-0 - Levantamento sobre a situação da APF quanto a práticas de governança integradas a práticas socioambientais (ESG)."/>
    <s v="EMA, EMGEPRON, CCCPM, e AMAZUL"/>
    <s v="RELATÓRIO DE LEVANTAMENTO"/>
    <x v="1"/>
    <x v="20"/>
    <s v="52-ACESSIBILIDADE E SUSTENTABILIDADE"/>
  </r>
  <r>
    <x v="8"/>
    <s v="008.134/2023-5-9º Ciclo da Fiscalização Contínua de Folhas de Pagamento Preparação"/>
    <s v="AMAZUL/EMGEPRON/MD"/>
    <s v="MONITORAMENTO"/>
    <x v="1"/>
    <x v="21"/>
    <s v="53-AMAZUL"/>
  </r>
  <r>
    <x v="8"/>
    <s v="021.614/2023-7-Levantamento para avaliar os impactos do Órgão Gestor de Mão de Obra do Trabalhador Avulso (OGMO) no setor portuário"/>
    <s v="DGN / DPC"/>
    <s v="LEVANTAMENTO"/>
    <x v="1"/>
    <x v="5"/>
    <s v="7-GESTÃO DO PROGRAMA DE ENSINO PROFISSIONAL MARÍTIMO - PREPOM / FDPEM"/>
  </r>
  <r>
    <x v="9"/>
    <s v="008.637/2023-7 - Proceder, em consonância com a evolução da sociedade, do Direito e da própria Constituição Federal, a nova interpretação do direito, no âmbito do sistema previdenciário militar, à pensão por morte ficta, determinando se ainda é vigente ou se se encontra superado por incompatibilidade com o ordenamento jurídico atual."/>
    <s v="DGPM"/>
    <s v="REPRESENTAÇÃO"/>
    <x v="1"/>
    <x v="15"/>
    <s v="41-PAGAMENTO DE BENEFÍCIOS A INATIVOS CIVIS E MILITARES"/>
  </r>
  <r>
    <x v="9"/>
    <s v="008.134/2023-5 - 9º Ciclo da Fiscalização Contínua de Folhas de Pagamento Preparação"/>
    <s v="CCIMAR"/>
    <s v="MONITORAMENTO"/>
    <x v="1"/>
    <x v="15"/>
    <s v="41-PAGAMENTO DE BENEFÍCIOS A INATIVOS CIVIS E MILITARES"/>
  </r>
  <r>
    <x v="9"/>
    <s v="015.404/2024-2 - Auditoria das Demonstrações Contábeis do Ministério da Defesa, exercício 2024"/>
    <s v="GCM, SGM, CGPIM, DFM, PAPEM, CASNAV"/>
    <s v="RELATÓRIO DE AUDITORIA"/>
    <x v="1"/>
    <x v="15"/>
    <s v="43-GESTÃO DOS BENS MÓVEIS E DE CONSUMO"/>
  </r>
  <r>
    <x v="9"/>
    <s v="007.070/2024-1 - Avalição da situação econômico-financeira da Nuclebrás Equipamentos Pesados (Nuclep)."/>
    <s v="DGDNTM"/>
    <s v="RELATÓRIO DE AUDITORIA"/>
    <x v="1"/>
    <x v="15"/>
    <s v="36-GESTÃO FINANCEIRA - OPERAÇÕES DE CRÉDITO"/>
  </r>
  <r>
    <x v="9"/>
    <s v="018.534/2024-4 - Representação referente à licitação com número 22024, modalidade Pregão e Uasg 687700 (Objeto: Contratação de serviços técnicos de engeharia clínica, utilizando software dedicado de gestão desta espécie de atividade, incluindo a manutenção preventiva e corretiva, com calibração, testes de desempenho e segurança, treinamento de operadores e apoio ao gerenciamento dos equipamentos médicos-hospitalares, juntamente da realização de assessoria, consultoria e elaboração de projetos específicos na área hospitalar para o hospital Naval de Brasília/DF.)"/>
    <s v="HNBra"/>
    <s v="REPRESENTAÇÃO"/>
    <x v="1"/>
    <x v="14"/>
    <s v="39-GESTÃO DAS COMPRAS E CONTRATAÇÕES NO PAÍS"/>
  </r>
  <r>
    <x v="9"/>
    <s v="017.817/2024-2 -MONITORAMENTO DAS DETERMINAÇÕES E/OU RECOMENDAÇÕES FEITAS A(AO) Comando da Marinha, POR MEIO DO ACÓRDÃO 1334/2024-Plenário, NO ÂMBITO DO PROCESSO 032.287/2023-2"/>
    <s v="CeIMNa"/>
    <s v="MONITORAMENTO"/>
    <x v="1"/>
    <x v="14"/>
    <s v="39-GESTÃO DAS COMPRAS E CONTRATAÇÕES NO PAÍS"/>
  </r>
  <r>
    <x v="9"/>
    <s v="015.108/2024-4 - Representação referente à licitação com número 12024, modalidade Pregão e Uasg 153149 (Objeto: Prestação do serviço de terceirização de mão e obra conforme condições, quantidades e exigências estabelecidas neste Edital e seus anexos.)"/>
    <s v="EN"/>
    <s v="REPRESENTAÇÃO"/>
    <x v="1"/>
    <x v="14"/>
    <s v="39-GESTÃO DAS COMPRAS E CONTRATAÇÕES NO PAÍS"/>
  </r>
  <r>
    <x v="9"/>
    <s v="015.107/2024-8 - Representação referente à licitação com número 12022, modalidade Tomada de preços e Uasg 765704 (Objeto: Contratação de Empresa especializada na elaboração de  Projetos de Engenharia e Arquitetura, para orientar as obras necessárias à reforma e recuperação das fachadas externas dos Prédios do Complexo Médico Assistencial da Marinha/Policlínica Naval Nossa Senhora da Glória)"/>
    <s v="PNNSG"/>
    <s v="REPRESENTAÇÃO"/>
    <x v="1"/>
    <x v="14"/>
    <s v="39-GESTÃO DAS COMPRAS E CONTRATAÇÕES NO PAÍS"/>
  </r>
  <r>
    <x v="9"/>
    <s v="010.243/2024-0 - Representação referente à licitação com número 900022024, modalidade Pregão e Uasg 789260 (Objeto: Contratação de serviços, peças, lubrificantes e demais materiais originais ou genuínos inerentes àrevisão e manutenção corretiva e preventiva em geral das viaturas listadas; com serviço de resgate com guincho nos estados de São Paulo, Rio de Janeiro, Paraná e Minas Gerais. Os serviços de manutenção em geral deverão incluir funilaria e pintura, serviços de mecânica geral, manutenção de ar condicionados e dispositivos elétricos e eletrônicos das viaturas, trocas de óleo e filtros, alinhamento e balanceamento,borracharia e reparo dos pneus, implicando o maior desconto sobre o serviço/ material.)"/>
    <s v="GptFNSantos"/>
    <s v="REPRESENTAÇÃO"/>
    <x v="1"/>
    <x v="14"/>
    <s v="39-GESTÃO DAS COMPRAS E CONTRATAÇÕES NO PAÍS"/>
  </r>
  <r>
    <x v="9"/>
    <s v="005.479/2024-0 - Representação referente à licitação com número 12023, modalidade Pregão (Objeto: Contratação de serviço continuado de impressão corporativa - outsourcing de impressão na modalidade franquia mensal mais excedente - compreendendo o fornecimento, instalação, configuração e o comodato de equipamentos de impressão digital, contemplando a impressão, cópia e digitalização - sem ônus - incluindo a prestação de serviços de manutenção preventiva e corretiva, reposição de peças, suprimentos e insumos, exceto papel, sistemas para gerenciamento, monitoramento, controle de cotas de impressão, gestão de ativos e contabilização - bilhetagem - de documentos impressos e copiados, visando atender às necessidades institucionais)"/>
    <s v="DAbM"/>
    <s v="REPRESENTAÇÃO"/>
    <x v="1"/>
    <x v="14"/>
    <s v="39-GESTÃO DAS COMPRAS E CONTRATAÇÕES NO PAÍS"/>
  </r>
  <r>
    <x v="9"/>
    <s v="008.876/2024-0 - Levantamento sobre transparência de portais públicos no âmbito do Programa Nacional de Transparência Pública (PNTP) - Ciclo 2024"/>
    <s v="EMA, EMGEPRON, CCCPM, e AMAZUL"/>
    <s v="RELATÓRIO DE LEVANTAMENTO"/>
    <x v="1"/>
    <x v="19"/>
    <s v="48-TRANSPARÊNCIA PÚBLICA DA MB"/>
  </r>
  <r>
    <x v="9"/>
    <s v="008.687/2024-2 - Auditoria integrada para avaliar uso de aeronaves da FAB por autoridades públicas, decorrente de SCN (TC 037.056/2023-9)"/>
    <s v="GCM"/>
    <s v="RELATÓRIO DE AUDITORIA"/>
    <x v="1"/>
    <x v="22"/>
    <s v="49-INTEGRIDADE E GERENCIAMENTO DE RISCOS CORPORATIVOS"/>
  </r>
  <r>
    <x v="9"/>
    <s v="010.390/2024-3 - PROTEGE-TI-24: Controles de Segurança da Informação nas organizações do SISP - Avaliação via SGD: Auditoria - Tema Segurança da informação e segurança cibernética - LAR 2023-2024  "/>
    <s v="DCTIM"/>
    <s v="RELATÓRIO DE AUDITORIA"/>
    <x v="1"/>
    <x v="18"/>
    <s v="50-GOVERNANÇA/GESTÃO DE TIC"/>
  </r>
  <r>
    <x v="9"/>
    <s v="009.980/2024-5 - Fiscalização sobre a implementação dos dispositivos da Lei Geral de Proteção de Dados Pessoais (LGPD) na União."/>
    <s v="EMA, EMGEPRON, CCCPM, e AMAZUL"/>
    <s v="RELATÓRIO DE AUDITORIA"/>
    <x v="1"/>
    <x v="18"/>
    <s v="50-GOVERNANÇA/GESTÃO DE TIC"/>
  </r>
  <r>
    <x v="9"/>
    <s v="008.257/2024-8 - Levantamento sobre inclusão digital da população PCD"/>
    <s v="DCTIM"/>
    <s v="RELATÓRIO DE LEVANTAMENTO"/>
    <x v="1"/>
    <x v="18"/>
    <s v="50-GOVERNANÇA/GESTÃO DE T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B57C5-304E-4AE4-9D2D-3E627CB4ECDB}" name="Tabela dinâmica1" cacheId="0"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colHeaderCaption=" ">
  <location ref="B4:F19" firstHeaderRow="1" firstDataRow="2" firstDataCol="1" rowPageCount="1" colPageCount="1"/>
  <pivotFields count="7">
    <pivotField axis="axisCol" showAll="0">
      <items count="11">
        <item x="0"/>
        <item x="1"/>
        <item x="2"/>
        <item x="3"/>
        <item x="4"/>
        <item x="5"/>
        <item x="6"/>
        <item x="7"/>
        <item x="8"/>
        <item x="9"/>
        <item t="default"/>
      </items>
    </pivotField>
    <pivotField showAll="0"/>
    <pivotField dataField="1" showAll="0"/>
    <pivotField showAll="0"/>
    <pivotField axis="axisPage" multipleItemSelectionAllowed="1" showAll="0">
      <items count="8">
        <item m="1" x="3"/>
        <item m="1" x="5"/>
        <item m="1" x="2"/>
        <item m="1" x="6"/>
        <item m="1" x="4"/>
        <item h="1" x="0"/>
        <item x="1"/>
        <item t="default"/>
      </items>
    </pivotField>
    <pivotField axis="axisRow" showAll="0">
      <items count="24">
        <item x="0"/>
        <item x="1"/>
        <item x="5"/>
        <item x="3"/>
        <item x="8"/>
        <item x="10"/>
        <item x="11"/>
        <item x="4"/>
        <item x="9"/>
        <item x="12"/>
        <item x="13"/>
        <item x="15"/>
        <item x="2"/>
        <item x="14"/>
        <item x="6"/>
        <item x="16"/>
        <item x="17"/>
        <item x="7"/>
        <item x="19"/>
        <item x="22"/>
        <item x="18"/>
        <item x="20"/>
        <item x="21"/>
        <item t="default"/>
      </items>
    </pivotField>
    <pivotField showAll="0"/>
  </pivotFields>
  <rowFields count="1">
    <field x="5"/>
  </rowFields>
  <rowItems count="14">
    <i>
      <x/>
    </i>
    <i>
      <x v="2"/>
    </i>
    <i>
      <x v="3"/>
    </i>
    <i>
      <x v="9"/>
    </i>
    <i>
      <x v="11"/>
    </i>
    <i>
      <x v="13"/>
    </i>
    <i>
      <x v="15"/>
    </i>
    <i>
      <x v="16"/>
    </i>
    <i>
      <x v="18"/>
    </i>
    <i>
      <x v="19"/>
    </i>
    <i>
      <x v="20"/>
    </i>
    <i>
      <x v="21"/>
    </i>
    <i>
      <x v="22"/>
    </i>
    <i t="grand">
      <x/>
    </i>
  </rowItems>
  <colFields count="1">
    <field x="0"/>
  </colFields>
  <colItems count="4">
    <i>
      <x v="6"/>
    </i>
    <i>
      <x v="7"/>
    </i>
    <i>
      <x v="8"/>
    </i>
    <i>
      <x v="9"/>
    </i>
  </colItems>
  <pageFields count="1">
    <pageField fld="4" hier="-1"/>
  </pageFields>
  <dataFields count="1">
    <dataField name="Contagem de UNIDADE" fld="2" subtotal="count" baseField="0" baseItem="0"/>
  </dataFields>
  <formats count="4">
    <format dxfId="12">
      <pivotArea dataOnly="0" outline="0" fieldPosition="0">
        <references count="1">
          <reference field="0" count="0"/>
        </references>
      </pivotArea>
    </format>
    <format dxfId="11">
      <pivotArea dataOnly="0" outline="0" fieldPosition="0">
        <references count="1">
          <reference field="0" count="0"/>
        </references>
      </pivotArea>
    </format>
    <format dxfId="10">
      <pivotArea dataOnly="0" grandCol="1" outline="0" fieldPosition="0"/>
    </format>
    <format dxfId="9">
      <pivotArea dataOnly="0"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4ECE4-4570-4CE1-97FA-7AD9F72DDDFC}" name="Tabela dinâmica1" cacheId="0" applyNumberFormats="0" applyBorderFormats="0" applyFontFormats="0" applyPatternFormats="0" applyAlignmentFormats="0" applyWidthHeightFormats="1" dataCaption="Valores" updatedVersion="7" minRefreshableVersion="3" useAutoFormatting="1" colGrandTotals="0" itemPrintTitles="1" createdVersion="7" indent="0" outline="1" outlineData="1" multipleFieldFilters="0" colHeaderCaption=" ">
  <location ref="B4:K20" firstHeaderRow="1" firstDataRow="2" firstDataCol="1" rowPageCount="1" colPageCount="1"/>
  <pivotFields count="7">
    <pivotField axis="axisCol" showAll="0">
      <items count="11">
        <item x="0"/>
        <item x="1"/>
        <item x="2"/>
        <item x="3"/>
        <item x="4"/>
        <item x="5"/>
        <item x="6"/>
        <item x="7"/>
        <item x="8"/>
        <item x="9"/>
        <item t="default"/>
      </items>
    </pivotField>
    <pivotField showAll="0"/>
    <pivotField dataField="1" showAll="0"/>
    <pivotField showAll="0"/>
    <pivotField axis="axisPage" multipleItemSelectionAllowed="1" showAll="0">
      <items count="8">
        <item m="1" x="3"/>
        <item m="1" x="5"/>
        <item m="1" x="2"/>
        <item m="1" x="6"/>
        <item m="1" x="4"/>
        <item x="0"/>
        <item h="1" x="1"/>
        <item t="default"/>
      </items>
    </pivotField>
    <pivotField axis="axisRow" showAll="0">
      <items count="24">
        <item x="0"/>
        <item x="6"/>
        <item x="5"/>
        <item x="1"/>
        <item x="3"/>
        <item x="8"/>
        <item x="10"/>
        <item x="11"/>
        <item x="4"/>
        <item x="9"/>
        <item x="12"/>
        <item x="13"/>
        <item x="15"/>
        <item x="2"/>
        <item x="14"/>
        <item x="16"/>
        <item x="17"/>
        <item x="7"/>
        <item x="19"/>
        <item x="22"/>
        <item x="18"/>
        <item x="20"/>
        <item x="21"/>
        <item t="default"/>
      </items>
    </pivotField>
    <pivotField showAll="0"/>
  </pivotFields>
  <rowFields count="1">
    <field x="5"/>
  </rowFields>
  <rowItems count="15">
    <i>
      <x/>
    </i>
    <i>
      <x v="1"/>
    </i>
    <i>
      <x v="2"/>
    </i>
    <i>
      <x v="3"/>
    </i>
    <i>
      <x v="4"/>
    </i>
    <i>
      <x v="5"/>
    </i>
    <i>
      <x v="6"/>
    </i>
    <i>
      <x v="7"/>
    </i>
    <i>
      <x v="8"/>
    </i>
    <i>
      <x v="9"/>
    </i>
    <i>
      <x v="11"/>
    </i>
    <i>
      <x v="12"/>
    </i>
    <i>
      <x v="13"/>
    </i>
    <i>
      <x v="17"/>
    </i>
    <i t="grand">
      <x/>
    </i>
  </rowItems>
  <colFields count="1">
    <field x="0"/>
  </colFields>
  <colItems count="9">
    <i>
      <x/>
    </i>
    <i>
      <x v="1"/>
    </i>
    <i>
      <x v="2"/>
    </i>
    <i>
      <x v="3"/>
    </i>
    <i>
      <x v="4"/>
    </i>
    <i>
      <x v="5"/>
    </i>
    <i>
      <x v="6"/>
    </i>
    <i>
      <x v="7"/>
    </i>
    <i>
      <x v="8"/>
    </i>
  </colItems>
  <pageFields count="1">
    <pageField fld="4" hier="-1"/>
  </pageFields>
  <dataFields count="1">
    <dataField name="Contagem de UNIDADE" fld="2" subtotal="count" baseField="0" baseItem="0"/>
  </dataFields>
  <formats count="4">
    <format dxfId="8">
      <pivotArea dataOnly="0" outline="0" fieldPosition="0">
        <references count="1">
          <reference field="0" count="0"/>
        </references>
      </pivotArea>
    </format>
    <format dxfId="7">
      <pivotArea dataOnly="0" outline="0" fieldPosition="0">
        <references count="1">
          <reference field="0" count="0"/>
        </references>
      </pivotArea>
    </format>
    <format dxfId="6">
      <pivotArea dataOnly="0" grandCol="1" outline="0" fieldPosition="0"/>
    </format>
    <format dxfId="5">
      <pivotArea dataOnly="0"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9"/>
  <sheetViews>
    <sheetView showGridLines="0" zoomScale="70" zoomScaleNormal="70" workbookViewId="0">
      <pane xSplit="3" ySplit="2" topLeftCell="D20" activePane="bottomRight" state="frozen"/>
      <selection pane="topRight" activeCell="G1" sqref="G1"/>
      <selection pane="bottomLeft" activeCell="A3" sqref="A3"/>
      <selection pane="bottomRight" activeCell="D28" sqref="D28"/>
    </sheetView>
  </sheetViews>
  <sheetFormatPr defaultColWidth="8.7109375" defaultRowHeight="15.75" x14ac:dyDescent="0.25"/>
  <cols>
    <col min="1" max="1" width="22.5703125" style="44" customWidth="1"/>
    <col min="2" max="2" width="30" style="46" customWidth="1"/>
    <col min="3" max="3" width="36.5703125" style="44" customWidth="1"/>
    <col min="4" max="4" width="52.7109375" style="45" customWidth="1"/>
    <col min="5" max="5" width="21" style="44" bestFit="1" customWidth="1"/>
    <col min="6" max="6" width="24.7109375" style="44" customWidth="1"/>
    <col min="7" max="7" width="32.5703125" style="44" customWidth="1"/>
    <col min="8" max="8" width="68.5703125" style="44" bestFit="1" customWidth="1"/>
    <col min="9" max="9" width="35.5703125" style="44" bestFit="1" customWidth="1"/>
    <col min="10" max="16384" width="8.7109375" style="42"/>
  </cols>
  <sheetData>
    <row r="1" spans="1:9" ht="4.5" customHeight="1" x14ac:dyDescent="0.25"/>
    <row r="2" spans="1:9" s="57" customFormat="1" x14ac:dyDescent="0.25">
      <c r="A2" s="56" t="s">
        <v>1</v>
      </c>
      <c r="B2" s="56" t="s">
        <v>2</v>
      </c>
      <c r="C2" s="56" t="s">
        <v>3</v>
      </c>
      <c r="D2" s="56" t="s">
        <v>4</v>
      </c>
      <c r="E2" s="56" t="s">
        <v>5</v>
      </c>
      <c r="F2" s="56" t="s">
        <v>6</v>
      </c>
      <c r="G2" s="56" t="s">
        <v>7</v>
      </c>
      <c r="H2" s="56" t="s">
        <v>8</v>
      </c>
      <c r="I2" s="56" t="s">
        <v>9</v>
      </c>
    </row>
    <row r="3" spans="1:9" ht="110.25" x14ac:dyDescent="0.25">
      <c r="A3" s="242" t="s">
        <v>11</v>
      </c>
      <c r="B3" s="41" t="s">
        <v>12</v>
      </c>
      <c r="C3" s="43" t="s">
        <v>13</v>
      </c>
      <c r="D3" s="62" t="s">
        <v>14</v>
      </c>
      <c r="E3" s="43" t="s">
        <v>15</v>
      </c>
      <c r="F3" s="43" t="s">
        <v>16</v>
      </c>
      <c r="G3" s="43"/>
      <c r="H3" s="43" t="s">
        <v>365</v>
      </c>
      <c r="I3" s="43" t="s">
        <v>18</v>
      </c>
    </row>
    <row r="4" spans="1:9" ht="157.5" x14ac:dyDescent="0.25">
      <c r="A4" s="242"/>
      <c r="B4" s="41" t="s">
        <v>12</v>
      </c>
      <c r="C4" s="43" t="s">
        <v>13</v>
      </c>
      <c r="D4" s="62" t="s">
        <v>19</v>
      </c>
      <c r="E4" s="43" t="s">
        <v>15</v>
      </c>
      <c r="F4" s="43" t="s">
        <v>20</v>
      </c>
      <c r="G4" s="43" t="s">
        <v>21</v>
      </c>
      <c r="H4" s="43" t="s">
        <v>366</v>
      </c>
      <c r="I4" s="43" t="s">
        <v>23</v>
      </c>
    </row>
    <row r="5" spans="1:9" ht="63" x14ac:dyDescent="0.25">
      <c r="A5" s="242"/>
      <c r="B5" s="242" t="s">
        <v>24</v>
      </c>
      <c r="C5" s="241" t="s">
        <v>25</v>
      </c>
      <c r="D5" s="62" t="s">
        <v>26</v>
      </c>
      <c r="E5" s="43" t="s">
        <v>27</v>
      </c>
      <c r="F5" s="43" t="s">
        <v>16</v>
      </c>
      <c r="G5" s="43" t="s">
        <v>28</v>
      </c>
      <c r="H5" s="43" t="s">
        <v>367</v>
      </c>
      <c r="I5" s="43" t="s">
        <v>30</v>
      </c>
    </row>
    <row r="6" spans="1:9" ht="63" x14ac:dyDescent="0.25">
      <c r="A6" s="242"/>
      <c r="B6" s="242"/>
      <c r="C6" s="241"/>
      <c r="D6" s="62" t="s">
        <v>31</v>
      </c>
      <c r="E6" s="43" t="s">
        <v>32</v>
      </c>
      <c r="F6" s="43" t="s">
        <v>16</v>
      </c>
      <c r="G6" s="43" t="s">
        <v>28</v>
      </c>
      <c r="H6" s="43" t="s">
        <v>368</v>
      </c>
      <c r="I6" s="43" t="s">
        <v>34</v>
      </c>
    </row>
    <row r="7" spans="1:9" ht="31.5" x14ac:dyDescent="0.25">
      <c r="A7" s="242"/>
      <c r="B7" s="242"/>
      <c r="C7" s="241"/>
      <c r="D7" s="62" t="s">
        <v>35</v>
      </c>
      <c r="E7" s="43" t="s">
        <v>27</v>
      </c>
      <c r="F7" s="43" t="s">
        <v>16</v>
      </c>
      <c r="G7" s="43" t="s">
        <v>36</v>
      </c>
      <c r="H7" s="43" t="s">
        <v>366</v>
      </c>
      <c r="I7" s="43" t="s">
        <v>37</v>
      </c>
    </row>
    <row r="8" spans="1:9" ht="31.5" x14ac:dyDescent="0.25">
      <c r="A8" s="242"/>
      <c r="B8" s="242"/>
      <c r="C8" s="241"/>
      <c r="D8" s="62" t="s">
        <v>38</v>
      </c>
      <c r="E8" s="43" t="s">
        <v>27</v>
      </c>
      <c r="F8" s="43" t="s">
        <v>16</v>
      </c>
      <c r="G8" s="43" t="s">
        <v>39</v>
      </c>
      <c r="H8" s="43" t="s">
        <v>366</v>
      </c>
      <c r="I8" s="43" t="s">
        <v>40</v>
      </c>
    </row>
    <row r="9" spans="1:9" ht="63" x14ac:dyDescent="0.25">
      <c r="A9" s="242"/>
      <c r="B9" s="41" t="s">
        <v>41</v>
      </c>
      <c r="C9" s="43" t="s">
        <v>42</v>
      </c>
      <c r="D9" s="62" t="s">
        <v>43</v>
      </c>
      <c r="E9" s="43" t="s">
        <v>44</v>
      </c>
      <c r="F9" s="43" t="s">
        <v>16</v>
      </c>
      <c r="G9" s="43" t="s">
        <v>45</v>
      </c>
      <c r="H9" s="43" t="s">
        <v>416</v>
      </c>
      <c r="I9" s="43" t="s">
        <v>46</v>
      </c>
    </row>
    <row r="10" spans="1:9" ht="126" x14ac:dyDescent="0.25">
      <c r="A10" s="242"/>
      <c r="B10" s="242" t="s">
        <v>47</v>
      </c>
      <c r="C10" s="241" t="s">
        <v>48</v>
      </c>
      <c r="D10" s="62" t="s">
        <v>49</v>
      </c>
      <c r="E10" s="43" t="s">
        <v>32</v>
      </c>
      <c r="F10" s="43" t="s">
        <v>50</v>
      </c>
      <c r="G10" s="43"/>
      <c r="H10" s="43" t="s">
        <v>371</v>
      </c>
      <c r="I10" s="43" t="s">
        <v>52</v>
      </c>
    </row>
    <row r="11" spans="1:9" ht="63" x14ac:dyDescent="0.25">
      <c r="A11" s="242"/>
      <c r="B11" s="242"/>
      <c r="C11" s="241"/>
      <c r="D11" s="62" t="s">
        <v>53</v>
      </c>
      <c r="E11" s="43" t="s">
        <v>32</v>
      </c>
      <c r="F11" s="43" t="s">
        <v>50</v>
      </c>
      <c r="G11" s="43"/>
      <c r="H11" s="43" t="s">
        <v>371</v>
      </c>
      <c r="I11" s="43" t="s">
        <v>52</v>
      </c>
    </row>
    <row r="12" spans="1:9" ht="31.5" x14ac:dyDescent="0.25">
      <c r="A12" s="242"/>
      <c r="B12" s="242"/>
      <c r="C12" s="241"/>
      <c r="D12" s="243" t="s">
        <v>54</v>
      </c>
      <c r="E12" s="241" t="s">
        <v>32</v>
      </c>
      <c r="F12" s="241" t="s">
        <v>16</v>
      </c>
      <c r="G12" s="241" t="s">
        <v>55</v>
      </c>
      <c r="H12" s="43" t="s">
        <v>417</v>
      </c>
      <c r="I12" s="43" t="s">
        <v>56</v>
      </c>
    </row>
    <row r="13" spans="1:9" ht="31.5" x14ac:dyDescent="0.25">
      <c r="A13" s="242"/>
      <c r="B13" s="242"/>
      <c r="C13" s="241"/>
      <c r="D13" s="243"/>
      <c r="E13" s="241"/>
      <c r="F13" s="241"/>
      <c r="G13" s="241"/>
      <c r="H13" s="43" t="s">
        <v>417</v>
      </c>
      <c r="I13" s="43" t="s">
        <v>57</v>
      </c>
    </row>
    <row r="14" spans="1:9" ht="78.75" x14ac:dyDescent="0.25">
      <c r="A14" s="242"/>
      <c r="B14" s="242"/>
      <c r="C14" s="241"/>
      <c r="D14" s="62" t="s">
        <v>58</v>
      </c>
      <c r="E14" s="43" t="s">
        <v>52</v>
      </c>
      <c r="F14" s="43" t="s">
        <v>50</v>
      </c>
      <c r="G14" s="43" t="s">
        <v>59</v>
      </c>
      <c r="H14" s="43" t="s">
        <v>372</v>
      </c>
      <c r="I14" s="43" t="s">
        <v>61</v>
      </c>
    </row>
    <row r="15" spans="1:9" ht="47.25" x14ac:dyDescent="0.25">
      <c r="A15" s="242"/>
      <c r="B15" s="242"/>
      <c r="C15" s="241"/>
      <c r="D15" s="62" t="s">
        <v>62</v>
      </c>
      <c r="E15" s="43" t="s">
        <v>52</v>
      </c>
      <c r="F15" s="43" t="s">
        <v>50</v>
      </c>
      <c r="G15" s="43"/>
      <c r="H15" s="43" t="s">
        <v>371</v>
      </c>
      <c r="I15" s="43" t="s">
        <v>52</v>
      </c>
    </row>
    <row r="16" spans="1:9" ht="78.75" x14ac:dyDescent="0.25">
      <c r="A16" s="242"/>
      <c r="B16" s="242" t="s">
        <v>63</v>
      </c>
      <c r="C16" s="43" t="s">
        <v>64</v>
      </c>
      <c r="D16" s="62" t="s">
        <v>65</v>
      </c>
      <c r="E16" s="43" t="s">
        <v>15</v>
      </c>
      <c r="F16" s="43" t="s">
        <v>66</v>
      </c>
      <c r="G16" s="43" t="s">
        <v>67</v>
      </c>
      <c r="H16" s="43" t="s">
        <v>375</v>
      </c>
      <c r="I16" s="43" t="s">
        <v>68</v>
      </c>
    </row>
    <row r="17" spans="1:9" ht="47.25" x14ac:dyDescent="0.25">
      <c r="A17" s="242"/>
      <c r="B17" s="242"/>
      <c r="C17" s="43" t="s">
        <v>69</v>
      </c>
      <c r="D17" s="62" t="s">
        <v>70</v>
      </c>
      <c r="E17" s="43" t="s">
        <v>44</v>
      </c>
      <c r="F17" s="43"/>
      <c r="G17" s="43" t="s">
        <v>71</v>
      </c>
      <c r="H17" s="43" t="s">
        <v>376</v>
      </c>
      <c r="I17" s="43"/>
    </row>
    <row r="18" spans="1:9" ht="63" x14ac:dyDescent="0.25">
      <c r="A18" s="242" t="s">
        <v>73</v>
      </c>
      <c r="B18" s="242" t="s">
        <v>74</v>
      </c>
      <c r="C18" s="43" t="s">
        <v>75</v>
      </c>
      <c r="D18" s="62" t="s">
        <v>76</v>
      </c>
      <c r="E18" s="43" t="s">
        <v>77</v>
      </c>
      <c r="F18" s="43" t="s">
        <v>16</v>
      </c>
      <c r="G18" s="43" t="s">
        <v>78</v>
      </c>
      <c r="H18" s="43" t="s">
        <v>377</v>
      </c>
      <c r="I18" s="43" t="s">
        <v>80</v>
      </c>
    </row>
    <row r="19" spans="1:9" ht="126" x14ac:dyDescent="0.25">
      <c r="A19" s="242"/>
      <c r="B19" s="242"/>
      <c r="C19" s="241" t="s">
        <v>81</v>
      </c>
      <c r="D19" s="62" t="s">
        <v>82</v>
      </c>
      <c r="E19" s="43" t="s">
        <v>77</v>
      </c>
      <c r="F19" s="43" t="s">
        <v>16</v>
      </c>
      <c r="G19" s="43" t="s">
        <v>83</v>
      </c>
      <c r="H19" s="43" t="s">
        <v>379</v>
      </c>
      <c r="I19" s="43" t="s">
        <v>85</v>
      </c>
    </row>
    <row r="20" spans="1:9" ht="47.25" x14ac:dyDescent="0.25">
      <c r="A20" s="242"/>
      <c r="B20" s="242"/>
      <c r="C20" s="241"/>
      <c r="D20" s="62" t="s">
        <v>86</v>
      </c>
      <c r="E20" s="43" t="s">
        <v>87</v>
      </c>
      <c r="F20" s="43" t="s">
        <v>16</v>
      </c>
      <c r="G20" s="43" t="s">
        <v>88</v>
      </c>
      <c r="H20" s="43" t="s">
        <v>383</v>
      </c>
      <c r="I20" s="43"/>
    </row>
    <row r="21" spans="1:9" ht="63" x14ac:dyDescent="0.25">
      <c r="A21" s="242"/>
      <c r="B21" s="242"/>
      <c r="C21" s="241"/>
      <c r="D21" s="62" t="s">
        <v>90</v>
      </c>
      <c r="E21" s="43" t="s">
        <v>87</v>
      </c>
      <c r="F21" s="43" t="s">
        <v>16</v>
      </c>
      <c r="G21" s="43" t="s">
        <v>91</v>
      </c>
      <c r="H21" s="43" t="s">
        <v>384</v>
      </c>
      <c r="I21" s="43"/>
    </row>
    <row r="22" spans="1:9" ht="47.25" x14ac:dyDescent="0.25">
      <c r="A22" s="242"/>
      <c r="B22" s="242"/>
      <c r="C22" s="241"/>
      <c r="D22" s="62" t="s">
        <v>93</v>
      </c>
      <c r="E22" s="43" t="s">
        <v>87</v>
      </c>
      <c r="F22" s="43" t="s">
        <v>50</v>
      </c>
      <c r="G22" s="43" t="s">
        <v>88</v>
      </c>
      <c r="H22" s="43" t="s">
        <v>385</v>
      </c>
      <c r="I22" s="43"/>
    </row>
    <row r="23" spans="1:9" ht="31.5" x14ac:dyDescent="0.25">
      <c r="A23" s="242"/>
      <c r="B23" s="242"/>
      <c r="C23" s="241"/>
      <c r="D23" s="62" t="s">
        <v>95</v>
      </c>
      <c r="E23" s="43" t="s">
        <v>87</v>
      </c>
      <c r="F23" s="43" t="s">
        <v>16</v>
      </c>
      <c r="G23" s="43" t="s">
        <v>88</v>
      </c>
      <c r="H23" s="43" t="s">
        <v>386</v>
      </c>
      <c r="I23" s="43"/>
    </row>
    <row r="24" spans="1:9" ht="94.5" x14ac:dyDescent="0.25">
      <c r="A24" s="242"/>
      <c r="B24" s="242"/>
      <c r="C24" s="241"/>
      <c r="D24" s="62" t="s">
        <v>97</v>
      </c>
      <c r="E24" s="43" t="s">
        <v>98</v>
      </c>
      <c r="F24" s="43" t="s">
        <v>16</v>
      </c>
      <c r="G24" s="43" t="s">
        <v>88</v>
      </c>
      <c r="H24" s="43" t="s">
        <v>387</v>
      </c>
      <c r="I24" s="43"/>
    </row>
    <row r="25" spans="1:9" ht="47.25" x14ac:dyDescent="0.25">
      <c r="A25" s="242"/>
      <c r="B25" s="242"/>
      <c r="C25" s="241" t="s">
        <v>100</v>
      </c>
      <c r="D25" s="62" t="s">
        <v>101</v>
      </c>
      <c r="E25" s="43" t="s">
        <v>87</v>
      </c>
      <c r="F25" s="43" t="s">
        <v>16</v>
      </c>
      <c r="G25" s="43" t="s">
        <v>102</v>
      </c>
      <c r="H25" s="43" t="s">
        <v>388</v>
      </c>
      <c r="I25" s="43"/>
    </row>
    <row r="26" spans="1:9" ht="63" x14ac:dyDescent="0.25">
      <c r="A26" s="242"/>
      <c r="B26" s="242"/>
      <c r="C26" s="241"/>
      <c r="D26" s="62" t="s">
        <v>104</v>
      </c>
      <c r="E26" s="43" t="s">
        <v>98</v>
      </c>
      <c r="F26" s="43" t="s">
        <v>16</v>
      </c>
      <c r="G26" s="43" t="s">
        <v>105</v>
      </c>
      <c r="H26" s="43" t="s">
        <v>377</v>
      </c>
      <c r="I26" s="43" t="s">
        <v>106</v>
      </c>
    </row>
    <row r="27" spans="1:9" ht="47.25" x14ac:dyDescent="0.25">
      <c r="A27" s="242"/>
      <c r="B27" s="242"/>
      <c r="C27" s="241"/>
      <c r="D27" s="62" t="s">
        <v>107</v>
      </c>
      <c r="E27" s="43" t="s">
        <v>77</v>
      </c>
      <c r="F27" s="43" t="s">
        <v>16</v>
      </c>
      <c r="G27" s="43" t="s">
        <v>102</v>
      </c>
      <c r="H27" s="43" t="s">
        <v>388</v>
      </c>
      <c r="I27" s="43" t="s">
        <v>108</v>
      </c>
    </row>
    <row r="28" spans="1:9" ht="47.25" x14ac:dyDescent="0.25">
      <c r="A28" s="242"/>
      <c r="B28" s="242"/>
      <c r="C28" s="241"/>
      <c r="D28" s="62" t="s">
        <v>109</v>
      </c>
      <c r="E28" s="43" t="s">
        <v>15</v>
      </c>
      <c r="F28" s="43" t="s">
        <v>16</v>
      </c>
      <c r="G28" s="43"/>
      <c r="H28" s="43" t="s">
        <v>431</v>
      </c>
      <c r="I28" s="43" t="s">
        <v>15</v>
      </c>
    </row>
    <row r="29" spans="1:9" ht="63" x14ac:dyDescent="0.25">
      <c r="A29" s="242"/>
      <c r="B29" s="242"/>
      <c r="C29" s="241"/>
      <c r="D29" s="62" t="s">
        <v>110</v>
      </c>
      <c r="E29" s="43" t="s">
        <v>87</v>
      </c>
      <c r="F29" s="43" t="s">
        <v>16</v>
      </c>
      <c r="G29" s="43" t="s">
        <v>111</v>
      </c>
      <c r="H29" s="43" t="s">
        <v>389</v>
      </c>
      <c r="I29" s="43" t="s">
        <v>113</v>
      </c>
    </row>
    <row r="30" spans="1:9" ht="47.25" x14ac:dyDescent="0.25">
      <c r="A30" s="242"/>
      <c r="B30" s="242" t="s">
        <v>114</v>
      </c>
      <c r="C30" s="43" t="s">
        <v>115</v>
      </c>
      <c r="D30" s="62" t="s">
        <v>116</v>
      </c>
      <c r="E30" s="43" t="s">
        <v>117</v>
      </c>
      <c r="F30" s="43" t="s">
        <v>16</v>
      </c>
      <c r="G30" s="43" t="s">
        <v>118</v>
      </c>
      <c r="H30" s="43" t="s">
        <v>390</v>
      </c>
      <c r="I30" s="43" t="s">
        <v>120</v>
      </c>
    </row>
    <row r="31" spans="1:9" ht="47.25" x14ac:dyDescent="0.25">
      <c r="A31" s="242"/>
      <c r="B31" s="242"/>
      <c r="C31" s="241" t="s">
        <v>121</v>
      </c>
      <c r="D31" s="62" t="s">
        <v>122</v>
      </c>
      <c r="E31" s="43" t="s">
        <v>87</v>
      </c>
      <c r="F31" s="43" t="s">
        <v>16</v>
      </c>
      <c r="G31" s="43" t="s">
        <v>118</v>
      </c>
      <c r="H31" s="43" t="s">
        <v>391</v>
      </c>
      <c r="I31" s="43"/>
    </row>
    <row r="32" spans="1:9" ht="47.25" x14ac:dyDescent="0.25">
      <c r="A32" s="242"/>
      <c r="B32" s="242"/>
      <c r="C32" s="241"/>
      <c r="D32" s="62" t="s">
        <v>124</v>
      </c>
      <c r="E32" s="43" t="s">
        <v>15</v>
      </c>
      <c r="F32" s="43" t="s">
        <v>16</v>
      </c>
      <c r="G32" s="43" t="s">
        <v>125</v>
      </c>
      <c r="H32" s="43" t="s">
        <v>392</v>
      </c>
      <c r="I32" s="43"/>
    </row>
    <row r="33" spans="1:9" ht="31.5" x14ac:dyDescent="0.25">
      <c r="A33" s="242"/>
      <c r="B33" s="242"/>
      <c r="C33" s="241"/>
      <c r="D33" s="62" t="s">
        <v>127</v>
      </c>
      <c r="E33" s="43" t="s">
        <v>27</v>
      </c>
      <c r="F33" s="43" t="s">
        <v>16</v>
      </c>
      <c r="G33" s="43" t="s">
        <v>118</v>
      </c>
      <c r="H33" s="43" t="s">
        <v>416</v>
      </c>
      <c r="I33" s="43"/>
    </row>
    <row r="34" spans="1:9" ht="94.5" x14ac:dyDescent="0.25">
      <c r="A34" s="242"/>
      <c r="B34" s="242"/>
      <c r="C34" s="241"/>
      <c r="D34" s="62" t="s">
        <v>128</v>
      </c>
      <c r="E34" s="43" t="s">
        <v>87</v>
      </c>
      <c r="F34" s="43" t="s">
        <v>16</v>
      </c>
      <c r="G34" s="43"/>
      <c r="H34" s="43" t="s">
        <v>393</v>
      </c>
      <c r="I34" s="43" t="s">
        <v>129</v>
      </c>
    </row>
    <row r="35" spans="1:9" ht="31.5" x14ac:dyDescent="0.25">
      <c r="A35" s="242"/>
      <c r="B35" s="242"/>
      <c r="C35" s="241"/>
      <c r="D35" s="62" t="s">
        <v>130</v>
      </c>
      <c r="E35" s="43" t="s">
        <v>117</v>
      </c>
      <c r="F35" s="43" t="s">
        <v>16</v>
      </c>
      <c r="G35" s="43"/>
      <c r="H35" s="43" t="s">
        <v>430</v>
      </c>
      <c r="I35" s="43" t="s">
        <v>131</v>
      </c>
    </row>
    <row r="36" spans="1:9" ht="78.75" x14ac:dyDescent="0.25">
      <c r="A36" s="242"/>
      <c r="B36" s="41" t="s">
        <v>132</v>
      </c>
      <c r="C36" s="43" t="s">
        <v>133</v>
      </c>
      <c r="D36" s="62" t="s">
        <v>134</v>
      </c>
      <c r="E36" s="43" t="s">
        <v>27</v>
      </c>
      <c r="F36" s="43" t="s">
        <v>16</v>
      </c>
      <c r="G36" s="43"/>
      <c r="H36" s="43" t="s">
        <v>394</v>
      </c>
      <c r="I36" s="43" t="s">
        <v>135</v>
      </c>
    </row>
    <row r="37" spans="1:9" ht="110.25" x14ac:dyDescent="0.25">
      <c r="A37" s="242"/>
      <c r="B37" s="242" t="s">
        <v>136</v>
      </c>
      <c r="C37" s="241" t="s">
        <v>137</v>
      </c>
      <c r="D37" s="62" t="s">
        <v>138</v>
      </c>
      <c r="E37" s="43" t="s">
        <v>27</v>
      </c>
      <c r="F37" s="43" t="s">
        <v>16</v>
      </c>
      <c r="G37" s="43"/>
      <c r="H37" s="43" t="s">
        <v>395</v>
      </c>
      <c r="I37" s="43" t="s">
        <v>140</v>
      </c>
    </row>
    <row r="38" spans="1:9" ht="31.5" x14ac:dyDescent="0.25">
      <c r="A38" s="242"/>
      <c r="B38" s="242"/>
      <c r="C38" s="241"/>
      <c r="D38" s="62" t="s">
        <v>141</v>
      </c>
      <c r="E38" s="43" t="s">
        <v>135</v>
      </c>
      <c r="F38" s="43" t="s">
        <v>16</v>
      </c>
      <c r="G38" s="43"/>
      <c r="H38" s="43" t="s">
        <v>395</v>
      </c>
      <c r="I38" s="43" t="s">
        <v>135</v>
      </c>
    </row>
    <row r="39" spans="1:9" ht="78.75" x14ac:dyDescent="0.25">
      <c r="A39" s="242"/>
      <c r="B39" s="242" t="s">
        <v>142</v>
      </c>
      <c r="C39" s="241" t="s">
        <v>143</v>
      </c>
      <c r="D39" s="62" t="s">
        <v>144</v>
      </c>
      <c r="E39" s="43" t="s">
        <v>87</v>
      </c>
      <c r="F39" s="43" t="s">
        <v>16</v>
      </c>
      <c r="G39" s="43" t="s">
        <v>145</v>
      </c>
      <c r="H39" s="43" t="s">
        <v>396</v>
      </c>
      <c r="I39" s="43" t="s">
        <v>87</v>
      </c>
    </row>
    <row r="40" spans="1:9" ht="63" x14ac:dyDescent="0.25">
      <c r="A40" s="242"/>
      <c r="B40" s="242"/>
      <c r="C40" s="241"/>
      <c r="D40" s="62" t="s">
        <v>147</v>
      </c>
      <c r="E40" s="43" t="s">
        <v>32</v>
      </c>
      <c r="F40" s="43" t="s">
        <v>16</v>
      </c>
      <c r="G40" s="43" t="s">
        <v>28</v>
      </c>
      <c r="H40" s="43" t="s">
        <v>368</v>
      </c>
      <c r="I40" s="43" t="s">
        <v>148</v>
      </c>
    </row>
    <row r="41" spans="1:9" ht="63" x14ac:dyDescent="0.25">
      <c r="A41" s="242"/>
      <c r="B41" s="242"/>
      <c r="C41" s="241"/>
      <c r="D41" s="62" t="s">
        <v>149</v>
      </c>
      <c r="E41" s="43" t="s">
        <v>32</v>
      </c>
      <c r="F41" s="43" t="s">
        <v>16</v>
      </c>
      <c r="G41" s="43" t="s">
        <v>28</v>
      </c>
      <c r="H41" s="43" t="s">
        <v>368</v>
      </c>
      <c r="I41" s="43"/>
    </row>
    <row r="42" spans="1:9" ht="78.75" x14ac:dyDescent="0.25">
      <c r="A42" s="242"/>
      <c r="B42" s="242"/>
      <c r="C42" s="241"/>
      <c r="D42" s="62" t="s">
        <v>150</v>
      </c>
      <c r="E42" s="43" t="s">
        <v>151</v>
      </c>
      <c r="F42" s="43" t="s">
        <v>50</v>
      </c>
      <c r="G42" s="43" t="s">
        <v>152</v>
      </c>
      <c r="H42" s="43" t="s">
        <v>398</v>
      </c>
      <c r="I42" s="43" t="s">
        <v>154</v>
      </c>
    </row>
    <row r="43" spans="1:9" ht="47.25" x14ac:dyDescent="0.25">
      <c r="A43" s="242" t="s">
        <v>155</v>
      </c>
      <c r="B43" s="242" t="s">
        <v>156</v>
      </c>
      <c r="C43" s="241" t="s">
        <v>157</v>
      </c>
      <c r="D43" s="62" t="s">
        <v>158</v>
      </c>
      <c r="E43" s="43" t="s">
        <v>159</v>
      </c>
      <c r="F43" s="43" t="s">
        <v>16</v>
      </c>
      <c r="G43" s="43"/>
      <c r="H43" s="43" t="s">
        <v>399</v>
      </c>
      <c r="I43" s="43"/>
    </row>
    <row r="44" spans="1:9" ht="31.5" x14ac:dyDescent="0.25">
      <c r="A44" s="242"/>
      <c r="B44" s="242"/>
      <c r="C44" s="241"/>
      <c r="D44" s="62" t="s">
        <v>161</v>
      </c>
      <c r="E44" s="43" t="s">
        <v>159</v>
      </c>
      <c r="F44" s="43" t="s">
        <v>16</v>
      </c>
      <c r="G44" s="43" t="s">
        <v>162</v>
      </c>
      <c r="H44" s="43" t="s">
        <v>400</v>
      </c>
      <c r="I44" s="43" t="s">
        <v>164</v>
      </c>
    </row>
    <row r="45" spans="1:9" ht="63" x14ac:dyDescent="0.25">
      <c r="A45" s="242"/>
      <c r="B45" s="242"/>
      <c r="C45" s="241"/>
      <c r="D45" s="62" t="s">
        <v>165</v>
      </c>
      <c r="E45" s="43" t="s">
        <v>166</v>
      </c>
      <c r="F45" s="43" t="s">
        <v>16</v>
      </c>
      <c r="G45" s="43" t="s">
        <v>167</v>
      </c>
      <c r="H45" s="43" t="s">
        <v>401</v>
      </c>
      <c r="I45" s="43"/>
    </row>
    <row r="46" spans="1:9" ht="110.25" x14ac:dyDescent="0.25">
      <c r="A46" s="242"/>
      <c r="B46" s="242"/>
      <c r="C46" s="241"/>
      <c r="D46" s="62" t="s">
        <v>169</v>
      </c>
      <c r="E46" s="43" t="s">
        <v>166</v>
      </c>
      <c r="F46" s="43" t="s">
        <v>16</v>
      </c>
      <c r="G46" s="43" t="s">
        <v>167</v>
      </c>
      <c r="H46" s="43" t="s">
        <v>402</v>
      </c>
      <c r="I46" s="43" t="s">
        <v>171</v>
      </c>
    </row>
    <row r="47" spans="1:9" ht="47.25" x14ac:dyDescent="0.25">
      <c r="A47" s="242"/>
      <c r="B47" s="242"/>
      <c r="C47" s="241"/>
      <c r="D47" s="62" t="s">
        <v>172</v>
      </c>
      <c r="E47" s="43" t="s">
        <v>98</v>
      </c>
      <c r="F47" s="43" t="s">
        <v>173</v>
      </c>
      <c r="G47" s="43" t="s">
        <v>174</v>
      </c>
      <c r="H47" s="43" t="s">
        <v>403</v>
      </c>
      <c r="I47" s="43"/>
    </row>
    <row r="48" spans="1:9" ht="47.25" x14ac:dyDescent="0.25">
      <c r="A48" s="242"/>
      <c r="B48" s="242" t="s">
        <v>176</v>
      </c>
      <c r="C48" s="241" t="s">
        <v>177</v>
      </c>
      <c r="D48" s="62" t="s">
        <v>178</v>
      </c>
      <c r="E48" s="43" t="s">
        <v>179</v>
      </c>
      <c r="F48" s="43" t="s">
        <v>16</v>
      </c>
      <c r="G48" s="43"/>
      <c r="H48" s="43" t="s">
        <v>404</v>
      </c>
      <c r="I48" s="43" t="s">
        <v>180</v>
      </c>
    </row>
    <row r="49" spans="1:9" ht="47.25" x14ac:dyDescent="0.25">
      <c r="A49" s="242"/>
      <c r="B49" s="242"/>
      <c r="C49" s="241"/>
      <c r="D49" s="62" t="s">
        <v>181</v>
      </c>
      <c r="E49" s="43" t="s">
        <v>179</v>
      </c>
      <c r="F49" s="43"/>
      <c r="G49" s="43"/>
      <c r="H49" s="43" t="s">
        <v>405</v>
      </c>
      <c r="I49" s="43"/>
    </row>
    <row r="50" spans="1:9" x14ac:dyDescent="0.25">
      <c r="A50" s="242"/>
      <c r="B50" s="242"/>
      <c r="C50" s="241"/>
      <c r="D50" s="62"/>
      <c r="E50" s="43"/>
      <c r="F50" s="43"/>
      <c r="G50" s="43"/>
      <c r="H50" s="43" t="s">
        <v>406</v>
      </c>
      <c r="I50" s="43"/>
    </row>
    <row r="51" spans="1:9" ht="47.25" x14ac:dyDescent="0.25">
      <c r="A51" s="242"/>
      <c r="B51" s="242"/>
      <c r="C51" s="241"/>
      <c r="D51" s="62" t="s">
        <v>181</v>
      </c>
      <c r="E51" s="43" t="s">
        <v>179</v>
      </c>
      <c r="F51" s="43"/>
      <c r="G51" s="43"/>
      <c r="H51" s="43" t="s">
        <v>407</v>
      </c>
      <c r="I51" s="43"/>
    </row>
    <row r="52" spans="1:9" ht="63" x14ac:dyDescent="0.25">
      <c r="A52" s="242"/>
      <c r="B52" s="242"/>
      <c r="C52" s="241"/>
      <c r="D52" s="62" t="s">
        <v>181</v>
      </c>
      <c r="E52" s="43" t="s">
        <v>179</v>
      </c>
      <c r="F52" s="43" t="s">
        <v>184</v>
      </c>
      <c r="G52" s="43" t="s">
        <v>185</v>
      </c>
      <c r="H52" s="43" t="s">
        <v>408</v>
      </c>
      <c r="I52" s="43"/>
    </row>
    <row r="53" spans="1:9" ht="47.25" x14ac:dyDescent="0.25">
      <c r="A53" s="242"/>
      <c r="B53" s="242"/>
      <c r="C53" s="241"/>
      <c r="D53" s="62" t="s">
        <v>181</v>
      </c>
      <c r="E53" s="43" t="s">
        <v>179</v>
      </c>
      <c r="F53" s="43"/>
      <c r="G53" s="43"/>
      <c r="H53" s="43" t="s">
        <v>409</v>
      </c>
      <c r="I53" s="43"/>
    </row>
    <row r="54" spans="1:9" x14ac:dyDescent="0.25">
      <c r="A54" s="242"/>
      <c r="B54" s="242"/>
      <c r="C54" s="241"/>
      <c r="D54" s="62"/>
      <c r="E54" s="43"/>
      <c r="F54" s="43"/>
      <c r="G54" s="43"/>
      <c r="H54" s="43" t="s">
        <v>410</v>
      </c>
      <c r="I54" s="43"/>
    </row>
    <row r="55" spans="1:9" ht="47.25" x14ac:dyDescent="0.25">
      <c r="A55" s="242"/>
      <c r="B55" s="242"/>
      <c r="C55" s="241"/>
      <c r="D55" s="62" t="s">
        <v>181</v>
      </c>
      <c r="E55" s="43" t="s">
        <v>179</v>
      </c>
      <c r="F55" s="43" t="s">
        <v>184</v>
      </c>
      <c r="G55" s="43"/>
      <c r="H55" s="43" t="s">
        <v>411</v>
      </c>
      <c r="I55" s="43"/>
    </row>
    <row r="56" spans="1:9" ht="47.25" x14ac:dyDescent="0.25">
      <c r="A56" s="242"/>
      <c r="B56" s="242"/>
      <c r="C56" s="241"/>
      <c r="D56" s="62" t="s">
        <v>181</v>
      </c>
      <c r="E56" s="43" t="s">
        <v>179</v>
      </c>
      <c r="F56" s="43" t="s">
        <v>184</v>
      </c>
      <c r="G56" s="43"/>
      <c r="H56" s="43" t="s">
        <v>412</v>
      </c>
      <c r="I56" s="43"/>
    </row>
    <row r="57" spans="1:9" ht="47.25" x14ac:dyDescent="0.25">
      <c r="A57" s="242"/>
      <c r="B57" s="242"/>
      <c r="C57" s="241"/>
      <c r="D57" s="62" t="s">
        <v>181</v>
      </c>
      <c r="E57" s="43" t="s">
        <v>179</v>
      </c>
      <c r="F57" s="43"/>
      <c r="G57" s="43"/>
      <c r="H57" s="43" t="s">
        <v>413</v>
      </c>
      <c r="I57" s="43"/>
    </row>
    <row r="58" spans="1:9" ht="47.25" x14ac:dyDescent="0.25">
      <c r="A58" s="242"/>
      <c r="B58" s="242"/>
      <c r="C58" s="241"/>
      <c r="D58" s="62" t="s">
        <v>181</v>
      </c>
      <c r="E58" s="43" t="s">
        <v>179</v>
      </c>
      <c r="F58" s="43"/>
      <c r="G58" s="43"/>
      <c r="H58" s="43" t="s">
        <v>414</v>
      </c>
      <c r="I58" s="43"/>
    </row>
    <row r="59" spans="1:9" ht="31.5" x14ac:dyDescent="0.25">
      <c r="A59" s="242"/>
      <c r="B59" s="242"/>
      <c r="C59" s="241"/>
      <c r="D59" s="62" t="s">
        <v>190</v>
      </c>
      <c r="E59" s="43" t="s">
        <v>179</v>
      </c>
      <c r="F59" s="43"/>
      <c r="G59" s="43"/>
      <c r="H59" s="43" t="s">
        <v>420</v>
      </c>
      <c r="I59" s="43"/>
    </row>
    <row r="60" spans="1:9" ht="47.25" x14ac:dyDescent="0.25">
      <c r="A60" s="242"/>
      <c r="B60" s="242"/>
      <c r="C60" s="241"/>
      <c r="D60" s="62" t="s">
        <v>192</v>
      </c>
      <c r="E60" s="43" t="s">
        <v>98</v>
      </c>
      <c r="F60" s="43" t="s">
        <v>16</v>
      </c>
      <c r="G60" s="43" t="s">
        <v>193</v>
      </c>
      <c r="H60" s="43" t="s">
        <v>415</v>
      </c>
      <c r="I60" s="43" t="s">
        <v>194</v>
      </c>
    </row>
    <row r="61" spans="1:9" ht="31.5" x14ac:dyDescent="0.25">
      <c r="A61" s="242"/>
      <c r="B61" s="242"/>
      <c r="C61" s="241"/>
      <c r="D61" s="62" t="s">
        <v>195</v>
      </c>
      <c r="E61" s="43" t="s">
        <v>179</v>
      </c>
      <c r="F61" s="43" t="s">
        <v>16</v>
      </c>
      <c r="G61" s="43"/>
      <c r="H61" s="43" t="s">
        <v>421</v>
      </c>
      <c r="I61" s="43" t="s">
        <v>196</v>
      </c>
    </row>
    <row r="62" spans="1:9" ht="31.5" x14ac:dyDescent="0.25">
      <c r="A62" s="242"/>
      <c r="B62" s="242"/>
      <c r="C62" s="241"/>
      <c r="D62" s="62" t="s">
        <v>197</v>
      </c>
      <c r="E62" s="43" t="s">
        <v>198</v>
      </c>
      <c r="F62" s="43"/>
      <c r="G62" s="43"/>
      <c r="H62" s="43" t="s">
        <v>422</v>
      </c>
      <c r="I62" s="43"/>
    </row>
    <row r="63" spans="1:9" x14ac:dyDescent="0.25">
      <c r="A63" s="242"/>
      <c r="B63" s="242"/>
      <c r="C63" s="241"/>
      <c r="D63" s="62"/>
      <c r="E63" s="43"/>
      <c r="F63" s="43"/>
      <c r="G63" s="43"/>
      <c r="H63" s="43" t="s">
        <v>423</v>
      </c>
      <c r="I63" s="43" t="s">
        <v>201</v>
      </c>
    </row>
    <row r="64" spans="1:9" x14ac:dyDescent="0.25">
      <c r="A64" s="242"/>
      <c r="B64" s="242"/>
      <c r="C64" s="241"/>
      <c r="D64" s="62"/>
      <c r="E64" s="43"/>
      <c r="F64" s="43"/>
      <c r="G64" s="43"/>
      <c r="H64" s="43" t="s">
        <v>424</v>
      </c>
      <c r="I64" s="43" t="s">
        <v>203</v>
      </c>
    </row>
    <row r="65" spans="1:9" x14ac:dyDescent="0.25">
      <c r="A65" s="242"/>
      <c r="B65" s="242"/>
      <c r="C65" s="241"/>
      <c r="D65" s="62"/>
      <c r="E65" s="43"/>
      <c r="F65" s="43"/>
      <c r="G65" s="43"/>
      <c r="H65" s="43" t="s">
        <v>425</v>
      </c>
      <c r="I65" s="43" t="s">
        <v>204</v>
      </c>
    </row>
    <row r="66" spans="1:9" x14ac:dyDescent="0.25">
      <c r="A66" s="242"/>
      <c r="B66" s="242"/>
      <c r="C66" s="241"/>
      <c r="D66" s="62"/>
      <c r="E66" s="43"/>
      <c r="F66" s="43"/>
      <c r="G66" s="43"/>
      <c r="H66" s="43" t="s">
        <v>426</v>
      </c>
      <c r="I66" s="43" t="s">
        <v>206</v>
      </c>
    </row>
    <row r="67" spans="1:9" x14ac:dyDescent="0.25">
      <c r="A67" s="242"/>
      <c r="B67" s="242"/>
      <c r="C67" s="241"/>
      <c r="D67" s="62"/>
      <c r="E67" s="43"/>
      <c r="F67" s="43"/>
      <c r="G67" s="43"/>
      <c r="H67" s="43" t="s">
        <v>427</v>
      </c>
      <c r="I67" s="43"/>
    </row>
    <row r="68" spans="1:9" x14ac:dyDescent="0.25">
      <c r="A68" s="242"/>
      <c r="B68" s="242"/>
      <c r="C68" s="241"/>
      <c r="D68" s="62"/>
      <c r="E68" s="43"/>
      <c r="F68" s="43"/>
      <c r="G68" s="43"/>
      <c r="H68" s="43" t="s">
        <v>428</v>
      </c>
      <c r="I68" s="43"/>
    </row>
    <row r="69" spans="1:9" x14ac:dyDescent="0.25">
      <c r="A69" s="242"/>
      <c r="B69" s="242"/>
      <c r="C69" s="241"/>
      <c r="D69" s="62"/>
      <c r="E69" s="43"/>
      <c r="F69" s="43"/>
      <c r="G69" s="43"/>
      <c r="H69" s="43" t="s">
        <v>429</v>
      </c>
      <c r="I69" s="43"/>
    </row>
  </sheetData>
  <autoFilter ref="A2:I69" xr:uid="{00000000-0009-0000-0000-000001000000}"/>
  <mergeCells count="25">
    <mergeCell ref="E12:E13"/>
    <mergeCell ref="F12:F13"/>
    <mergeCell ref="G12:G13"/>
    <mergeCell ref="B16:B17"/>
    <mergeCell ref="A43:A69"/>
    <mergeCell ref="A3:A17"/>
    <mergeCell ref="B5:B8"/>
    <mergeCell ref="C5:C8"/>
    <mergeCell ref="B10:B15"/>
    <mergeCell ref="C10:C15"/>
    <mergeCell ref="B43:B47"/>
    <mergeCell ref="C43:C47"/>
    <mergeCell ref="A18:A42"/>
    <mergeCell ref="C19:C24"/>
    <mergeCell ref="B30:B35"/>
    <mergeCell ref="B37:B38"/>
    <mergeCell ref="C37:C38"/>
    <mergeCell ref="C39:C42"/>
    <mergeCell ref="B48:B69"/>
    <mergeCell ref="C48:C69"/>
    <mergeCell ref="D12:D13"/>
    <mergeCell ref="B39:B42"/>
    <mergeCell ref="C25:C29"/>
    <mergeCell ref="B18:B29"/>
    <mergeCell ref="C31:C35"/>
  </mergeCells>
  <printOptions horizontalCentered="1"/>
  <pageMargins left="0.51181102362204722" right="0.51181102362204722" top="0.39370078740157483" bottom="0.39370078740157483" header="0.51181102362204722" footer="0.51181102362204722"/>
  <pageSetup paperSize="9" scale="42" fitToHeight="3"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8"/>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x14ac:dyDescent="0.2"/>
  <cols>
    <col min="1" max="1" width="9.42578125" style="87" bestFit="1" customWidth="1"/>
    <col min="2" max="2" width="67.140625" style="87" bestFit="1" customWidth="1"/>
    <col min="3" max="3" width="25.85546875" style="88" bestFit="1" customWidth="1"/>
    <col min="4" max="4" width="20.85546875" style="88" bestFit="1" customWidth="1"/>
    <col min="5" max="5" width="22.85546875" style="87" bestFit="1" customWidth="1"/>
    <col min="6" max="6" width="18" style="87" bestFit="1" customWidth="1"/>
    <col min="7" max="7" width="22" style="87" bestFit="1" customWidth="1"/>
    <col min="8" max="8" width="17.7109375" style="87" bestFit="1" customWidth="1"/>
    <col min="9" max="9" width="16.7109375" style="89" bestFit="1" customWidth="1"/>
    <col min="10" max="10" width="11.28515625" style="89" bestFit="1" customWidth="1"/>
    <col min="11" max="16384" width="8.7109375" style="87"/>
  </cols>
  <sheetData>
    <row r="1" spans="1:10" x14ac:dyDescent="0.2">
      <c r="A1" s="90" t="s">
        <v>613</v>
      </c>
      <c r="B1" s="179" t="s">
        <v>211</v>
      </c>
      <c r="C1" s="92" t="s">
        <v>432</v>
      </c>
      <c r="D1" s="93" t="s">
        <v>304</v>
      </c>
      <c r="E1" s="94" t="s">
        <v>433</v>
      </c>
      <c r="F1" s="95" t="s">
        <v>305</v>
      </c>
      <c r="G1" s="94" t="s">
        <v>434</v>
      </c>
      <c r="H1" s="95" t="s">
        <v>306</v>
      </c>
      <c r="I1" s="94" t="s">
        <v>435</v>
      </c>
      <c r="J1" s="95" t="s">
        <v>436</v>
      </c>
    </row>
    <row r="2" spans="1:10" x14ac:dyDescent="0.2">
      <c r="A2" s="96">
        <f>'Cadastro-Objetos de Auditoria'!A2</f>
        <v>1</v>
      </c>
      <c r="B2" s="84" t="s">
        <v>365</v>
      </c>
      <c r="C2" s="97" t="str">
        <f>VLOOKUP(B2,'OBJETOS-MATERIALIDADE-2024'!$B:$C,2,0)</f>
        <v>0</v>
      </c>
      <c r="D2" s="98">
        <f>C2*4</f>
        <v>0</v>
      </c>
      <c r="E2" s="99">
        <f>VLOOKUP(B2,'OBJETOS-RELEVÂNCIA-2024'!$B:$C,2,0)</f>
        <v>0.25</v>
      </c>
      <c r="F2" s="100">
        <f>+E2*2</f>
        <v>0.5</v>
      </c>
      <c r="G2" s="101">
        <f>VLOOKUP(B2,'OBJETOS-CRITICIDADE-2024'!$B:$C,2,0)</f>
        <v>1</v>
      </c>
      <c r="H2" s="102">
        <f>+G2*4</f>
        <v>4</v>
      </c>
      <c r="I2" s="103">
        <f>SUM(C2,E2,G2)</f>
        <v>1.25</v>
      </c>
      <c r="J2" s="104">
        <f>SUM(D2,F2,H2)</f>
        <v>4.5</v>
      </c>
    </row>
    <row r="3" spans="1:10" x14ac:dyDescent="0.2">
      <c r="A3" s="96">
        <f>'Cadastro-Objetos de Auditoria'!A3</f>
        <v>2</v>
      </c>
      <c r="B3" s="84" t="s">
        <v>366</v>
      </c>
      <c r="C3" s="97" t="str">
        <f>VLOOKUP(B3,'OBJETOS-MATERIALIDADE-2024'!$B:$C,2,0)</f>
        <v>3</v>
      </c>
      <c r="D3" s="98">
        <f t="shared" ref="D3:D58" si="0">C3*4</f>
        <v>12</v>
      </c>
      <c r="E3" s="99">
        <f>VLOOKUP(B3,'OBJETOS-RELEVÂNCIA-2024'!$B:$C,2,0)</f>
        <v>3.75</v>
      </c>
      <c r="F3" s="100">
        <f t="shared" ref="F3:F58" si="1">+E3*2</f>
        <v>7.5</v>
      </c>
      <c r="G3" s="101">
        <f>VLOOKUP(B3,'OBJETOS-CRITICIDADE-2024'!$B:$C,2,0)</f>
        <v>3.25</v>
      </c>
      <c r="H3" s="102">
        <f t="shared" ref="H3:H58" si="2">+G3*4</f>
        <v>13</v>
      </c>
      <c r="I3" s="103">
        <f t="shared" ref="I3:I58" si="3">SUM(C3,E3,G3)</f>
        <v>7</v>
      </c>
      <c r="J3" s="104">
        <f t="shared" ref="J3:J58" si="4">SUM(D3,F3,H3)</f>
        <v>32.5</v>
      </c>
    </row>
    <row r="4" spans="1:10" x14ac:dyDescent="0.2">
      <c r="A4" s="96">
        <f>'Cadastro-Objetos de Auditoria'!A4</f>
        <v>3</v>
      </c>
      <c r="B4" s="84" t="s">
        <v>367</v>
      </c>
      <c r="C4" s="97" t="str">
        <f>VLOOKUP(B4,'OBJETOS-MATERIALIDADE-2024'!$B:$C,2,0)</f>
        <v>0</v>
      </c>
      <c r="D4" s="98">
        <f t="shared" si="0"/>
        <v>0</v>
      </c>
      <c r="E4" s="99">
        <f>VLOOKUP(B4,'OBJETOS-RELEVÂNCIA-2024'!$B:$C,2,0)</f>
        <v>2.25</v>
      </c>
      <c r="F4" s="100">
        <f t="shared" si="1"/>
        <v>4.5</v>
      </c>
      <c r="G4" s="101">
        <f>VLOOKUP(B4,'OBJETOS-CRITICIDADE-2024'!$B:$C,2,0)</f>
        <v>2.25</v>
      </c>
      <c r="H4" s="102">
        <f t="shared" si="2"/>
        <v>9</v>
      </c>
      <c r="I4" s="103">
        <f t="shared" si="3"/>
        <v>4.5</v>
      </c>
      <c r="J4" s="104">
        <f t="shared" si="4"/>
        <v>13.5</v>
      </c>
    </row>
    <row r="5" spans="1:10" x14ac:dyDescent="0.2">
      <c r="A5" s="96">
        <f>'Cadastro-Objetos de Auditoria'!A5</f>
        <v>4</v>
      </c>
      <c r="B5" s="84" t="s">
        <v>368</v>
      </c>
      <c r="C5" s="97" t="str">
        <f>VLOOKUP(B5,'OBJETOS-MATERIALIDADE-2024'!$B:$C,2,0)</f>
        <v>1</v>
      </c>
      <c r="D5" s="98">
        <f t="shared" si="0"/>
        <v>4</v>
      </c>
      <c r="E5" s="99">
        <f>VLOOKUP(B5,'OBJETOS-RELEVÂNCIA-2024'!$B:$C,2,0)</f>
        <v>2.75</v>
      </c>
      <c r="F5" s="100">
        <f t="shared" si="1"/>
        <v>5.5</v>
      </c>
      <c r="G5" s="101">
        <f>VLOOKUP(B5,'OBJETOS-CRITICIDADE-2024'!$B:$C,2,0)</f>
        <v>1</v>
      </c>
      <c r="H5" s="102">
        <f t="shared" si="2"/>
        <v>4</v>
      </c>
      <c r="I5" s="103">
        <f t="shared" si="3"/>
        <v>3.75</v>
      </c>
      <c r="J5" s="104">
        <f t="shared" si="4"/>
        <v>13.5</v>
      </c>
    </row>
    <row r="6" spans="1:10" x14ac:dyDescent="0.2">
      <c r="A6" s="96">
        <f>'Cadastro-Objetos de Auditoria'!A6</f>
        <v>5</v>
      </c>
      <c r="B6" s="84" t="s">
        <v>416</v>
      </c>
      <c r="C6" s="97" t="str">
        <f>VLOOKUP(B6,'OBJETOS-MATERIALIDADE-2024'!$B:$C,2,0)</f>
        <v>0</v>
      </c>
      <c r="D6" s="98">
        <f t="shared" si="0"/>
        <v>0</v>
      </c>
      <c r="E6" s="99">
        <f>VLOOKUP(B6,'OBJETOS-RELEVÂNCIA-2024'!$B:$C,2,0)</f>
        <v>0.5</v>
      </c>
      <c r="F6" s="100">
        <f t="shared" si="1"/>
        <v>1</v>
      </c>
      <c r="G6" s="101">
        <f>VLOOKUP(B6,'OBJETOS-CRITICIDADE-2024'!$B:$C,2,0)</f>
        <v>1.75</v>
      </c>
      <c r="H6" s="102">
        <f t="shared" si="2"/>
        <v>7</v>
      </c>
      <c r="I6" s="103">
        <f t="shared" si="3"/>
        <v>2.25</v>
      </c>
      <c r="J6" s="104">
        <f t="shared" si="4"/>
        <v>8</v>
      </c>
    </row>
    <row r="7" spans="1:10" x14ac:dyDescent="0.2">
      <c r="A7" s="96">
        <f>'Cadastro-Objetos de Auditoria'!A7</f>
        <v>6</v>
      </c>
      <c r="B7" s="84" t="s">
        <v>371</v>
      </c>
      <c r="C7" s="97" t="str">
        <f>VLOOKUP(B7,'OBJETOS-MATERIALIDADE-2024'!$B:$C,2,0)</f>
        <v>0</v>
      </c>
      <c r="D7" s="98">
        <f t="shared" si="0"/>
        <v>0</v>
      </c>
      <c r="E7" s="99">
        <f>VLOOKUP(B7,'OBJETOS-RELEVÂNCIA-2024'!$B:$C,2,0)</f>
        <v>0.75</v>
      </c>
      <c r="F7" s="100">
        <f t="shared" si="1"/>
        <v>1.5</v>
      </c>
      <c r="G7" s="101">
        <f>VLOOKUP(B7,'OBJETOS-CRITICIDADE-2024'!$B:$C,2,0)</f>
        <v>1</v>
      </c>
      <c r="H7" s="102">
        <f t="shared" si="2"/>
        <v>4</v>
      </c>
      <c r="I7" s="103">
        <f t="shared" si="3"/>
        <v>1.75</v>
      </c>
      <c r="J7" s="104">
        <f t="shared" si="4"/>
        <v>5.5</v>
      </c>
    </row>
    <row r="8" spans="1:10" x14ac:dyDescent="0.2">
      <c r="A8" s="96">
        <f>'Cadastro-Objetos de Auditoria'!A8</f>
        <v>7</v>
      </c>
      <c r="B8" s="84" t="s">
        <v>417</v>
      </c>
      <c r="C8" s="97" t="str">
        <f>VLOOKUP(B8,'OBJETOS-MATERIALIDADE-2024'!$B:$C,2,0)</f>
        <v>0</v>
      </c>
      <c r="D8" s="98">
        <f t="shared" si="0"/>
        <v>0</v>
      </c>
      <c r="E8" s="99">
        <f>VLOOKUP(B8,'OBJETOS-RELEVÂNCIA-2024'!$B:$C,2,0)</f>
        <v>2.25</v>
      </c>
      <c r="F8" s="100">
        <f t="shared" si="1"/>
        <v>4.5</v>
      </c>
      <c r="G8" s="101">
        <f>VLOOKUP(B8,'OBJETOS-CRITICIDADE-2024'!$B:$C,2,0)</f>
        <v>3.25</v>
      </c>
      <c r="H8" s="102">
        <f t="shared" si="2"/>
        <v>13</v>
      </c>
      <c r="I8" s="103">
        <f t="shared" si="3"/>
        <v>5.5</v>
      </c>
      <c r="J8" s="104">
        <f t="shared" si="4"/>
        <v>17.5</v>
      </c>
    </row>
    <row r="9" spans="1:10" x14ac:dyDescent="0.2">
      <c r="A9" s="96">
        <f>'Cadastro-Objetos de Auditoria'!A9</f>
        <v>8</v>
      </c>
      <c r="B9" s="84" t="s">
        <v>372</v>
      </c>
      <c r="C9" s="97" t="str">
        <f>VLOOKUP(B9,'OBJETOS-MATERIALIDADE-2024'!$B:$C,2,0)</f>
        <v>0</v>
      </c>
      <c r="D9" s="98">
        <f t="shared" si="0"/>
        <v>0</v>
      </c>
      <c r="E9" s="99">
        <f>VLOOKUP(B9,'OBJETOS-RELEVÂNCIA-2024'!$B:$C,2,0)</f>
        <v>2.25</v>
      </c>
      <c r="F9" s="100">
        <f t="shared" si="1"/>
        <v>4.5</v>
      </c>
      <c r="G9" s="101">
        <f>VLOOKUP(B9,'OBJETOS-CRITICIDADE-2024'!$B:$C,2,0)</f>
        <v>1.5</v>
      </c>
      <c r="H9" s="102">
        <f t="shared" si="2"/>
        <v>6</v>
      </c>
      <c r="I9" s="103">
        <f t="shared" si="3"/>
        <v>3.75</v>
      </c>
      <c r="J9" s="104">
        <f t="shared" si="4"/>
        <v>10.5</v>
      </c>
    </row>
    <row r="10" spans="1:10" x14ac:dyDescent="0.2">
      <c r="A10" s="96">
        <f>'Cadastro-Objetos de Auditoria'!A10</f>
        <v>9</v>
      </c>
      <c r="B10" s="84" t="s">
        <v>375</v>
      </c>
      <c r="C10" s="97" t="str">
        <f>VLOOKUP(B10,'OBJETOS-MATERIALIDADE-2024'!$B:$C,2,0)</f>
        <v>0</v>
      </c>
      <c r="D10" s="98">
        <f t="shared" si="0"/>
        <v>0</v>
      </c>
      <c r="E10" s="99">
        <f>VLOOKUP(B10,'OBJETOS-RELEVÂNCIA-2024'!$B:$C,2,0)</f>
        <v>0.25</v>
      </c>
      <c r="F10" s="100">
        <f t="shared" si="1"/>
        <v>0.5</v>
      </c>
      <c r="G10" s="101">
        <f>VLOOKUP(B10,'OBJETOS-CRITICIDADE-2024'!$B:$C,2,0)</f>
        <v>0.75</v>
      </c>
      <c r="H10" s="102">
        <f t="shared" si="2"/>
        <v>3</v>
      </c>
      <c r="I10" s="103">
        <f t="shared" si="3"/>
        <v>1</v>
      </c>
      <c r="J10" s="104">
        <f t="shared" si="4"/>
        <v>3.5</v>
      </c>
    </row>
    <row r="11" spans="1:10" x14ac:dyDescent="0.2">
      <c r="A11" s="96">
        <f>'Cadastro-Objetos de Auditoria'!A11</f>
        <v>10</v>
      </c>
      <c r="B11" s="84" t="s">
        <v>376</v>
      </c>
      <c r="C11" s="97" t="str">
        <f>VLOOKUP(B11,'OBJETOS-MATERIALIDADE-2024'!$B:$C,2,0)</f>
        <v>0</v>
      </c>
      <c r="D11" s="98">
        <f t="shared" si="0"/>
        <v>0</v>
      </c>
      <c r="E11" s="99">
        <f>VLOOKUP(B11,'OBJETOS-RELEVÂNCIA-2024'!$B:$C,2,0)</f>
        <v>0.25</v>
      </c>
      <c r="F11" s="100">
        <f t="shared" si="1"/>
        <v>0.5</v>
      </c>
      <c r="G11" s="101">
        <f>VLOOKUP(B11,'OBJETOS-CRITICIDADE-2024'!$B:$C,2,0)</f>
        <v>1</v>
      </c>
      <c r="H11" s="102">
        <f t="shared" si="2"/>
        <v>4</v>
      </c>
      <c r="I11" s="103">
        <f t="shared" si="3"/>
        <v>1.25</v>
      </c>
      <c r="J11" s="104">
        <f t="shared" si="4"/>
        <v>4.5</v>
      </c>
    </row>
    <row r="12" spans="1:10" x14ac:dyDescent="0.2">
      <c r="A12" s="96">
        <f>'Cadastro-Objetos de Auditoria'!A12</f>
        <v>11</v>
      </c>
      <c r="B12" s="84" t="s">
        <v>377</v>
      </c>
      <c r="C12" s="97" t="str">
        <f>VLOOKUP(B12,'OBJETOS-MATERIALIDADE-2024'!$B:$C,2,0)</f>
        <v>2</v>
      </c>
      <c r="D12" s="98">
        <f t="shared" si="0"/>
        <v>8</v>
      </c>
      <c r="E12" s="99">
        <f>VLOOKUP(B12,'OBJETOS-RELEVÂNCIA-2024'!$B:$C,2,0)</f>
        <v>3.5</v>
      </c>
      <c r="F12" s="100">
        <f t="shared" si="1"/>
        <v>7</v>
      </c>
      <c r="G12" s="101">
        <f>VLOOKUP(B12,'OBJETOS-CRITICIDADE-2024'!$B:$C,2,0)</f>
        <v>1.75</v>
      </c>
      <c r="H12" s="102">
        <f t="shared" si="2"/>
        <v>7</v>
      </c>
      <c r="I12" s="103">
        <f t="shared" si="3"/>
        <v>5.25</v>
      </c>
      <c r="J12" s="104">
        <f t="shared" si="4"/>
        <v>22</v>
      </c>
    </row>
    <row r="13" spans="1:10" x14ac:dyDescent="0.2">
      <c r="A13" s="96">
        <f>'Cadastro-Objetos de Auditoria'!A13</f>
        <v>12</v>
      </c>
      <c r="B13" s="84" t="s">
        <v>379</v>
      </c>
      <c r="C13" s="97" t="str">
        <f>VLOOKUP(B13,'OBJETOS-MATERIALIDADE-2024'!$B:$C,2,0)</f>
        <v>4</v>
      </c>
      <c r="D13" s="98">
        <f t="shared" si="0"/>
        <v>16</v>
      </c>
      <c r="E13" s="99">
        <f>VLOOKUP(B13,'OBJETOS-RELEVÂNCIA-2024'!$B:$C,2,0)</f>
        <v>3.25</v>
      </c>
      <c r="F13" s="100">
        <f t="shared" si="1"/>
        <v>6.5</v>
      </c>
      <c r="G13" s="101">
        <f>VLOOKUP(B13,'OBJETOS-CRITICIDADE-2024'!$B:$C,2,0)</f>
        <v>2</v>
      </c>
      <c r="H13" s="102">
        <f t="shared" si="2"/>
        <v>8</v>
      </c>
      <c r="I13" s="103">
        <f t="shared" si="3"/>
        <v>5.25</v>
      </c>
      <c r="J13" s="104">
        <f t="shared" si="4"/>
        <v>30.5</v>
      </c>
    </row>
    <row r="14" spans="1:10" x14ac:dyDescent="0.2">
      <c r="A14" s="96">
        <f>'Cadastro-Objetos de Auditoria'!A14</f>
        <v>13</v>
      </c>
      <c r="B14" s="84" t="s">
        <v>383</v>
      </c>
      <c r="C14" s="97" t="str">
        <f>VLOOKUP(B14,'OBJETOS-MATERIALIDADE-2024'!$B:$C,2,0)</f>
        <v>0</v>
      </c>
      <c r="D14" s="98">
        <f t="shared" si="0"/>
        <v>0</v>
      </c>
      <c r="E14" s="99">
        <f>VLOOKUP(B14,'OBJETOS-RELEVÂNCIA-2024'!$B:$C,2,0)</f>
        <v>3.25</v>
      </c>
      <c r="F14" s="100">
        <f t="shared" si="1"/>
        <v>6.5</v>
      </c>
      <c r="G14" s="101">
        <f>VLOOKUP(B14,'OBJETOS-CRITICIDADE-2024'!$B:$C,2,0)</f>
        <v>1.5</v>
      </c>
      <c r="H14" s="102">
        <f t="shared" si="2"/>
        <v>6</v>
      </c>
      <c r="I14" s="103">
        <f t="shared" si="3"/>
        <v>4.75</v>
      </c>
      <c r="J14" s="104">
        <f t="shared" si="4"/>
        <v>12.5</v>
      </c>
    </row>
    <row r="15" spans="1:10" x14ac:dyDescent="0.2">
      <c r="A15" s="96">
        <f>'Cadastro-Objetos de Auditoria'!A15</f>
        <v>14</v>
      </c>
      <c r="B15" s="84" t="s">
        <v>384</v>
      </c>
      <c r="C15" s="97" t="str">
        <f>VLOOKUP(B15,'OBJETOS-MATERIALIDADE-2024'!$B:$C,2,0)</f>
        <v>0</v>
      </c>
      <c r="D15" s="98">
        <f t="shared" si="0"/>
        <v>0</v>
      </c>
      <c r="E15" s="99">
        <f>VLOOKUP(B15,'OBJETOS-RELEVÂNCIA-2024'!$B:$C,2,0)</f>
        <v>3.25</v>
      </c>
      <c r="F15" s="100">
        <f t="shared" si="1"/>
        <v>6.5</v>
      </c>
      <c r="G15" s="101">
        <f>VLOOKUP(B15,'OBJETOS-CRITICIDADE-2024'!$B:$C,2,0)</f>
        <v>1</v>
      </c>
      <c r="H15" s="102">
        <f t="shared" si="2"/>
        <v>4</v>
      </c>
      <c r="I15" s="103">
        <f t="shared" si="3"/>
        <v>4.25</v>
      </c>
      <c r="J15" s="104">
        <f t="shared" si="4"/>
        <v>10.5</v>
      </c>
    </row>
    <row r="16" spans="1:10" x14ac:dyDescent="0.2">
      <c r="A16" s="96">
        <f>'Cadastro-Objetos de Auditoria'!A16</f>
        <v>15</v>
      </c>
      <c r="B16" s="84" t="s">
        <v>385</v>
      </c>
      <c r="C16" s="97" t="str">
        <f>VLOOKUP(B16,'OBJETOS-MATERIALIDADE-2024'!$B:$C,2,0)</f>
        <v>0</v>
      </c>
      <c r="D16" s="98">
        <f t="shared" si="0"/>
        <v>0</v>
      </c>
      <c r="E16" s="99">
        <f>VLOOKUP(B16,'OBJETOS-RELEVÂNCIA-2024'!$B:$C,2,0)</f>
        <v>3.25</v>
      </c>
      <c r="F16" s="100">
        <f t="shared" si="1"/>
        <v>6.5</v>
      </c>
      <c r="G16" s="101">
        <f>VLOOKUP(B16,'OBJETOS-CRITICIDADE-2024'!$B:$C,2,0)</f>
        <v>1</v>
      </c>
      <c r="H16" s="102">
        <f t="shared" si="2"/>
        <v>4</v>
      </c>
      <c r="I16" s="103">
        <f t="shared" si="3"/>
        <v>4.25</v>
      </c>
      <c r="J16" s="104">
        <f t="shared" si="4"/>
        <v>10.5</v>
      </c>
    </row>
    <row r="17" spans="1:10" x14ac:dyDescent="0.2">
      <c r="A17" s="96">
        <f>'Cadastro-Objetos de Auditoria'!A17</f>
        <v>16</v>
      </c>
      <c r="B17" s="84" t="s">
        <v>386</v>
      </c>
      <c r="C17" s="97" t="str">
        <f>VLOOKUP(B17,'OBJETOS-MATERIALIDADE-2024'!$B:$C,2,0)</f>
        <v>0</v>
      </c>
      <c r="D17" s="98">
        <f t="shared" si="0"/>
        <v>0</v>
      </c>
      <c r="E17" s="99">
        <f>VLOOKUP(B17,'OBJETOS-RELEVÂNCIA-2024'!$B:$C,2,0)</f>
        <v>3.25</v>
      </c>
      <c r="F17" s="100">
        <f t="shared" si="1"/>
        <v>6.5</v>
      </c>
      <c r="G17" s="101">
        <f>VLOOKUP(B17,'OBJETOS-CRITICIDADE-2024'!$B:$C,2,0)</f>
        <v>1</v>
      </c>
      <c r="H17" s="102">
        <f t="shared" si="2"/>
        <v>4</v>
      </c>
      <c r="I17" s="103">
        <f t="shared" si="3"/>
        <v>4.25</v>
      </c>
      <c r="J17" s="104">
        <f t="shared" si="4"/>
        <v>10.5</v>
      </c>
    </row>
    <row r="18" spans="1:10" x14ac:dyDescent="0.2">
      <c r="A18" s="96">
        <f>'Cadastro-Objetos de Auditoria'!A18</f>
        <v>17</v>
      </c>
      <c r="B18" s="84" t="s">
        <v>387</v>
      </c>
      <c r="C18" s="97" t="str">
        <f>VLOOKUP(B18,'OBJETOS-MATERIALIDADE-2024'!$B:$C,2,0)</f>
        <v>0</v>
      </c>
      <c r="D18" s="98">
        <f t="shared" si="0"/>
        <v>0</v>
      </c>
      <c r="E18" s="99">
        <f>VLOOKUP(B18,'OBJETOS-RELEVÂNCIA-2024'!$B:$C,2,0)</f>
        <v>3.25</v>
      </c>
      <c r="F18" s="100">
        <f t="shared" si="1"/>
        <v>6.5</v>
      </c>
      <c r="G18" s="101">
        <f>VLOOKUP(B18,'OBJETOS-CRITICIDADE-2024'!$B:$C,2,0)</f>
        <v>1.5</v>
      </c>
      <c r="H18" s="102">
        <f t="shared" si="2"/>
        <v>6</v>
      </c>
      <c r="I18" s="103">
        <f t="shared" si="3"/>
        <v>4.75</v>
      </c>
      <c r="J18" s="104">
        <f t="shared" si="4"/>
        <v>12.5</v>
      </c>
    </row>
    <row r="19" spans="1:10" x14ac:dyDescent="0.2">
      <c r="A19" s="96">
        <f>'Cadastro-Objetos de Auditoria'!A19</f>
        <v>18</v>
      </c>
      <c r="B19" s="84" t="s">
        <v>388</v>
      </c>
      <c r="C19" s="97" t="str">
        <f>VLOOKUP(B19,'OBJETOS-MATERIALIDADE-2024'!$B:$C,2,0)</f>
        <v>0</v>
      </c>
      <c r="D19" s="98">
        <f t="shared" si="0"/>
        <v>0</v>
      </c>
      <c r="E19" s="99">
        <f>VLOOKUP(B19,'OBJETOS-RELEVÂNCIA-2024'!$B:$C,2,0)</f>
        <v>0.5</v>
      </c>
      <c r="F19" s="100">
        <f t="shared" si="1"/>
        <v>1</v>
      </c>
      <c r="G19" s="101">
        <f>VLOOKUP(B19,'OBJETOS-CRITICIDADE-2024'!$B:$C,2,0)</f>
        <v>2.5</v>
      </c>
      <c r="H19" s="102">
        <f t="shared" si="2"/>
        <v>10</v>
      </c>
      <c r="I19" s="103">
        <f t="shared" si="3"/>
        <v>3</v>
      </c>
      <c r="J19" s="104">
        <f t="shared" si="4"/>
        <v>11</v>
      </c>
    </row>
    <row r="20" spans="1:10" x14ac:dyDescent="0.2">
      <c r="A20" s="96">
        <f>'Cadastro-Objetos de Auditoria'!A20</f>
        <v>19</v>
      </c>
      <c r="B20" s="84" t="s">
        <v>418</v>
      </c>
      <c r="C20" s="97" t="str">
        <f>VLOOKUP(B20,'OBJETOS-MATERIALIDADE-2024'!$B:$C,2,0)</f>
        <v>0</v>
      </c>
      <c r="D20" s="98">
        <f t="shared" si="0"/>
        <v>0</v>
      </c>
      <c r="E20" s="99">
        <f>VLOOKUP(B20,'OBJETOS-RELEVÂNCIA-2024'!$B:$C,2,0)</f>
        <v>3.25</v>
      </c>
      <c r="F20" s="100">
        <f t="shared" si="1"/>
        <v>6.5</v>
      </c>
      <c r="G20" s="101">
        <f>VLOOKUP(B20,'OBJETOS-CRITICIDADE-2024'!$B:$C,2,0)</f>
        <v>1</v>
      </c>
      <c r="H20" s="102">
        <f t="shared" si="2"/>
        <v>4</v>
      </c>
      <c r="I20" s="103">
        <f t="shared" si="3"/>
        <v>4.25</v>
      </c>
      <c r="J20" s="104">
        <f t="shared" si="4"/>
        <v>10.5</v>
      </c>
    </row>
    <row r="21" spans="1:10" x14ac:dyDescent="0.2">
      <c r="A21" s="96">
        <f>'Cadastro-Objetos de Auditoria'!A21</f>
        <v>20</v>
      </c>
      <c r="B21" s="84" t="s">
        <v>390</v>
      </c>
      <c r="C21" s="97" t="str">
        <f>VLOOKUP(B21,'OBJETOS-MATERIALIDADE-2024'!$B:$C,2,0)</f>
        <v>3</v>
      </c>
      <c r="D21" s="98">
        <f t="shared" si="0"/>
        <v>12</v>
      </c>
      <c r="E21" s="99">
        <f>VLOOKUP(B21,'OBJETOS-RELEVÂNCIA-2024'!$B:$C,2,0)</f>
        <v>0.25</v>
      </c>
      <c r="F21" s="100">
        <f t="shared" si="1"/>
        <v>0.5</v>
      </c>
      <c r="G21" s="101">
        <f>VLOOKUP(B21,'OBJETOS-CRITICIDADE-2024'!$B:$C,2,0)</f>
        <v>1</v>
      </c>
      <c r="H21" s="102">
        <f t="shared" si="2"/>
        <v>4</v>
      </c>
      <c r="I21" s="103">
        <f t="shared" si="3"/>
        <v>1.25</v>
      </c>
      <c r="J21" s="104">
        <f t="shared" si="4"/>
        <v>16.5</v>
      </c>
    </row>
    <row r="22" spans="1:10" x14ac:dyDescent="0.2">
      <c r="A22" s="96">
        <f>'Cadastro-Objetos de Auditoria'!A22</f>
        <v>21</v>
      </c>
      <c r="B22" s="84" t="s">
        <v>391</v>
      </c>
      <c r="C22" s="97" t="str">
        <f>VLOOKUP(B22,'OBJETOS-MATERIALIDADE-2024'!$B:$C,2,0)</f>
        <v>0</v>
      </c>
      <c r="D22" s="98">
        <f t="shared" si="0"/>
        <v>0</v>
      </c>
      <c r="E22" s="99">
        <f>VLOOKUP(B22,'OBJETOS-RELEVÂNCIA-2024'!$B:$C,2,0)</f>
        <v>3.25</v>
      </c>
      <c r="F22" s="100">
        <f t="shared" si="1"/>
        <v>6.5</v>
      </c>
      <c r="G22" s="101">
        <f>VLOOKUP(B22,'OBJETOS-CRITICIDADE-2024'!$B:$C,2,0)</f>
        <v>1</v>
      </c>
      <c r="H22" s="102">
        <f t="shared" si="2"/>
        <v>4</v>
      </c>
      <c r="I22" s="103">
        <f t="shared" si="3"/>
        <v>4.25</v>
      </c>
      <c r="J22" s="104">
        <f t="shared" si="4"/>
        <v>10.5</v>
      </c>
    </row>
    <row r="23" spans="1:10" x14ac:dyDescent="0.2">
      <c r="A23" s="96">
        <f>'Cadastro-Objetos de Auditoria'!A23</f>
        <v>22</v>
      </c>
      <c r="B23" s="84" t="s">
        <v>392</v>
      </c>
      <c r="C23" s="97" t="str">
        <f>VLOOKUP(B23,'OBJETOS-MATERIALIDADE-2024'!$B:$C,2,0)</f>
        <v>0</v>
      </c>
      <c r="D23" s="98">
        <f t="shared" si="0"/>
        <v>0</v>
      </c>
      <c r="E23" s="99">
        <f>VLOOKUP(B23,'OBJETOS-RELEVÂNCIA-2024'!$B:$C,2,0)</f>
        <v>0.25</v>
      </c>
      <c r="F23" s="100">
        <f t="shared" si="1"/>
        <v>0.5</v>
      </c>
      <c r="G23" s="101">
        <f>VLOOKUP(B23,'OBJETOS-CRITICIDADE-2024'!$B:$C,2,0)</f>
        <v>1</v>
      </c>
      <c r="H23" s="102">
        <f t="shared" si="2"/>
        <v>4</v>
      </c>
      <c r="I23" s="103">
        <f t="shared" si="3"/>
        <v>1.25</v>
      </c>
      <c r="J23" s="104">
        <f t="shared" si="4"/>
        <v>4.5</v>
      </c>
    </row>
    <row r="24" spans="1:10" x14ac:dyDescent="0.2">
      <c r="A24" s="96">
        <f>'Cadastro-Objetos de Auditoria'!A24</f>
        <v>23</v>
      </c>
      <c r="B24" s="84" t="s">
        <v>393</v>
      </c>
      <c r="C24" s="97" t="str">
        <f>VLOOKUP(B24,'OBJETOS-MATERIALIDADE-2024'!$B:$C,2,0)</f>
        <v>3</v>
      </c>
      <c r="D24" s="98">
        <f t="shared" si="0"/>
        <v>12</v>
      </c>
      <c r="E24" s="99">
        <f>VLOOKUP(B24,'OBJETOS-RELEVÂNCIA-2024'!$B:$C,2,0)</f>
        <v>0.25</v>
      </c>
      <c r="F24" s="100">
        <f t="shared" si="1"/>
        <v>0.5</v>
      </c>
      <c r="G24" s="101">
        <f>VLOOKUP(B24,'OBJETOS-CRITICIDADE-2024'!$B:$C,2,0)</f>
        <v>1.25</v>
      </c>
      <c r="H24" s="102">
        <f t="shared" si="2"/>
        <v>5</v>
      </c>
      <c r="I24" s="103">
        <f t="shared" si="3"/>
        <v>1.5</v>
      </c>
      <c r="J24" s="104">
        <f t="shared" si="4"/>
        <v>17.5</v>
      </c>
    </row>
    <row r="25" spans="1:10" x14ac:dyDescent="0.2">
      <c r="A25" s="96">
        <f>'Cadastro-Objetos de Auditoria'!A25</f>
        <v>24</v>
      </c>
      <c r="B25" s="84" t="s">
        <v>394</v>
      </c>
      <c r="C25" s="97" t="str">
        <f>VLOOKUP(B25,'OBJETOS-MATERIALIDADE-2024'!$B:$C,2,0)</f>
        <v>0</v>
      </c>
      <c r="D25" s="98">
        <f t="shared" si="0"/>
        <v>0</v>
      </c>
      <c r="E25" s="99">
        <f>VLOOKUP(B25,'OBJETOS-RELEVÂNCIA-2024'!$B:$C,2,0)</f>
        <v>0.25</v>
      </c>
      <c r="F25" s="100">
        <f t="shared" si="1"/>
        <v>0.5</v>
      </c>
      <c r="G25" s="101">
        <f>VLOOKUP(B25,'OBJETOS-CRITICIDADE-2024'!$B:$C,2,0)</f>
        <v>1</v>
      </c>
      <c r="H25" s="102">
        <f t="shared" si="2"/>
        <v>4</v>
      </c>
      <c r="I25" s="103">
        <f t="shared" si="3"/>
        <v>1.25</v>
      </c>
      <c r="J25" s="104">
        <f t="shared" si="4"/>
        <v>4.5</v>
      </c>
    </row>
    <row r="26" spans="1:10" x14ac:dyDescent="0.2">
      <c r="A26" s="96">
        <f>'Cadastro-Objetos de Auditoria'!A26</f>
        <v>25</v>
      </c>
      <c r="B26" s="84" t="s">
        <v>395</v>
      </c>
      <c r="C26" s="97" t="str">
        <f>VLOOKUP(B26,'OBJETOS-MATERIALIDADE-2024'!$B:$C,2,0)</f>
        <v>0</v>
      </c>
      <c r="D26" s="98">
        <f t="shared" si="0"/>
        <v>0</v>
      </c>
      <c r="E26" s="99">
        <f>VLOOKUP(B26,'OBJETOS-RELEVÂNCIA-2024'!$B:$C,2,0)</f>
        <v>2.5</v>
      </c>
      <c r="F26" s="100">
        <f t="shared" si="1"/>
        <v>5</v>
      </c>
      <c r="G26" s="101">
        <f>VLOOKUP(B26,'OBJETOS-CRITICIDADE-2024'!$B:$C,2,0)</f>
        <v>1</v>
      </c>
      <c r="H26" s="102">
        <f t="shared" si="2"/>
        <v>4</v>
      </c>
      <c r="I26" s="103">
        <f t="shared" si="3"/>
        <v>3.5</v>
      </c>
      <c r="J26" s="104">
        <f t="shared" si="4"/>
        <v>9</v>
      </c>
    </row>
    <row r="27" spans="1:10" x14ac:dyDescent="0.2">
      <c r="A27" s="96">
        <f>'Cadastro-Objetos de Auditoria'!A27</f>
        <v>26</v>
      </c>
      <c r="B27" s="84" t="s">
        <v>396</v>
      </c>
      <c r="C27" s="97" t="str">
        <f>VLOOKUP(B27,'OBJETOS-MATERIALIDADE-2024'!$B:$C,2,0)</f>
        <v>0</v>
      </c>
      <c r="D27" s="98">
        <f t="shared" si="0"/>
        <v>0</v>
      </c>
      <c r="E27" s="99">
        <f>VLOOKUP(B27,'OBJETOS-RELEVÂNCIA-2024'!$B:$C,2,0)</f>
        <v>3.25</v>
      </c>
      <c r="F27" s="100">
        <f t="shared" si="1"/>
        <v>6.5</v>
      </c>
      <c r="G27" s="101">
        <f>VLOOKUP(B27,'OBJETOS-CRITICIDADE-2024'!$B:$C,2,0)</f>
        <v>1</v>
      </c>
      <c r="H27" s="102">
        <f t="shared" si="2"/>
        <v>4</v>
      </c>
      <c r="I27" s="103">
        <f t="shared" si="3"/>
        <v>4.25</v>
      </c>
      <c r="J27" s="104">
        <f t="shared" si="4"/>
        <v>10.5</v>
      </c>
    </row>
    <row r="28" spans="1:10" x14ac:dyDescent="0.2">
      <c r="A28" s="96">
        <f>'Cadastro-Objetos de Auditoria'!A28</f>
        <v>27</v>
      </c>
      <c r="B28" s="84" t="s">
        <v>398</v>
      </c>
      <c r="C28" s="97" t="str">
        <f>VLOOKUP(B28,'OBJETOS-MATERIALIDADE-2024'!$B:$C,2,0)</f>
        <v>0</v>
      </c>
      <c r="D28" s="98">
        <f t="shared" si="0"/>
        <v>0</v>
      </c>
      <c r="E28" s="99">
        <f>VLOOKUP(B28,'OBJETOS-RELEVÂNCIA-2024'!$B:$C,2,0)</f>
        <v>0.25</v>
      </c>
      <c r="F28" s="100">
        <f t="shared" si="1"/>
        <v>0.5</v>
      </c>
      <c r="G28" s="101">
        <f>VLOOKUP(B28,'OBJETOS-CRITICIDADE-2024'!$B:$C,2,0)</f>
        <v>1</v>
      </c>
      <c r="H28" s="102">
        <f t="shared" si="2"/>
        <v>4</v>
      </c>
      <c r="I28" s="103">
        <f t="shared" si="3"/>
        <v>1.25</v>
      </c>
      <c r="J28" s="104">
        <f t="shared" si="4"/>
        <v>4.5</v>
      </c>
    </row>
    <row r="29" spans="1:10" x14ac:dyDescent="0.2">
      <c r="A29" s="96">
        <f>'Cadastro-Objetos de Auditoria'!A29</f>
        <v>28</v>
      </c>
      <c r="B29" s="84" t="s">
        <v>399</v>
      </c>
      <c r="C29" s="97" t="str">
        <f>VLOOKUP(B29,'OBJETOS-MATERIALIDADE-2024'!$B:$C,2,0)</f>
        <v>1</v>
      </c>
      <c r="D29" s="98">
        <f t="shared" si="0"/>
        <v>4</v>
      </c>
      <c r="E29" s="99">
        <f>VLOOKUP(B29,'OBJETOS-RELEVÂNCIA-2024'!$B:$C,2,0)</f>
        <v>1.25</v>
      </c>
      <c r="F29" s="100">
        <f t="shared" si="1"/>
        <v>2.5</v>
      </c>
      <c r="G29" s="101">
        <f>VLOOKUP(B29,'OBJETOS-CRITICIDADE-2024'!$B:$C,2,0)</f>
        <v>1</v>
      </c>
      <c r="H29" s="102">
        <f t="shared" si="2"/>
        <v>4</v>
      </c>
      <c r="I29" s="103">
        <f t="shared" si="3"/>
        <v>2.25</v>
      </c>
      <c r="J29" s="104">
        <f t="shared" si="4"/>
        <v>10.5</v>
      </c>
    </row>
    <row r="30" spans="1:10" x14ac:dyDescent="0.2">
      <c r="A30" s="96">
        <f>'Cadastro-Objetos de Auditoria'!A30</f>
        <v>29</v>
      </c>
      <c r="B30" s="84" t="s">
        <v>400</v>
      </c>
      <c r="C30" s="97" t="str">
        <f>VLOOKUP(B30,'OBJETOS-MATERIALIDADE-2024'!$B:$C,2,0)</f>
        <v>0</v>
      </c>
      <c r="D30" s="98">
        <f t="shared" si="0"/>
        <v>0</v>
      </c>
      <c r="E30" s="99">
        <f>VLOOKUP(B30,'OBJETOS-RELEVÂNCIA-2024'!$B:$C,2,0)</f>
        <v>1.25</v>
      </c>
      <c r="F30" s="100">
        <f t="shared" si="1"/>
        <v>2.5</v>
      </c>
      <c r="G30" s="101">
        <f>VLOOKUP(B30,'OBJETOS-CRITICIDADE-2024'!$B:$C,2,0)</f>
        <v>3</v>
      </c>
      <c r="H30" s="102">
        <f t="shared" si="2"/>
        <v>12</v>
      </c>
      <c r="I30" s="103">
        <f t="shared" si="3"/>
        <v>4.25</v>
      </c>
      <c r="J30" s="104">
        <f t="shared" si="4"/>
        <v>14.5</v>
      </c>
    </row>
    <row r="31" spans="1:10" x14ac:dyDescent="0.2">
      <c r="A31" s="96">
        <f>'Cadastro-Objetos de Auditoria'!A31</f>
        <v>30</v>
      </c>
      <c r="B31" s="84" t="s">
        <v>401</v>
      </c>
      <c r="C31" s="97" t="str">
        <f>VLOOKUP(B31,'OBJETOS-MATERIALIDADE-2024'!$B:$C,2,0)</f>
        <v>3</v>
      </c>
      <c r="D31" s="98">
        <f t="shared" si="0"/>
        <v>12</v>
      </c>
      <c r="E31" s="99">
        <f>VLOOKUP(B31,'OBJETOS-RELEVÂNCIA-2024'!$B:$C,2,0)</f>
        <v>1.25</v>
      </c>
      <c r="F31" s="100">
        <f t="shared" si="1"/>
        <v>2.5</v>
      </c>
      <c r="G31" s="101">
        <f>VLOOKUP(B31,'OBJETOS-CRITICIDADE-2024'!$B:$C,2,0)</f>
        <v>1.75</v>
      </c>
      <c r="H31" s="102">
        <f t="shared" si="2"/>
        <v>7</v>
      </c>
      <c r="I31" s="103">
        <f t="shared" si="3"/>
        <v>3</v>
      </c>
      <c r="J31" s="104">
        <f t="shared" si="4"/>
        <v>21.5</v>
      </c>
    </row>
    <row r="32" spans="1:10" x14ac:dyDescent="0.2">
      <c r="A32" s="96">
        <f>'Cadastro-Objetos de Auditoria'!A32</f>
        <v>31</v>
      </c>
      <c r="B32" s="84" t="s">
        <v>402</v>
      </c>
      <c r="C32" s="97" t="str">
        <f>VLOOKUP(B32,'OBJETOS-MATERIALIDADE-2024'!$B:$C,2,0)</f>
        <v>4</v>
      </c>
      <c r="D32" s="98">
        <f t="shared" si="0"/>
        <v>16</v>
      </c>
      <c r="E32" s="99">
        <f>VLOOKUP(B32,'OBJETOS-RELEVÂNCIA-2024'!$B:$C,2,0)</f>
        <v>1.25</v>
      </c>
      <c r="F32" s="100">
        <f t="shared" si="1"/>
        <v>2.5</v>
      </c>
      <c r="G32" s="101">
        <f>VLOOKUP(B32,'OBJETOS-CRITICIDADE-2024'!$B:$C,2,0)</f>
        <v>1.25</v>
      </c>
      <c r="H32" s="102">
        <f t="shared" si="2"/>
        <v>5</v>
      </c>
      <c r="I32" s="103">
        <f t="shared" si="3"/>
        <v>2.5</v>
      </c>
      <c r="J32" s="104">
        <f t="shared" si="4"/>
        <v>23.5</v>
      </c>
    </row>
    <row r="33" spans="1:10" x14ac:dyDescent="0.2">
      <c r="A33" s="96">
        <f>'Cadastro-Objetos de Auditoria'!A33</f>
        <v>32</v>
      </c>
      <c r="B33" s="84" t="s">
        <v>403</v>
      </c>
      <c r="C33" s="97" t="str">
        <f>VLOOKUP(B33,'OBJETOS-MATERIALIDADE-2024'!$B:$C,2,0)</f>
        <v>0</v>
      </c>
      <c r="D33" s="98">
        <f t="shared" si="0"/>
        <v>0</v>
      </c>
      <c r="E33" s="99">
        <f>VLOOKUP(B33,'OBJETOS-RELEVÂNCIA-2024'!$B:$C,2,0)</f>
        <v>1.25</v>
      </c>
      <c r="F33" s="100">
        <f t="shared" si="1"/>
        <v>2.5</v>
      </c>
      <c r="G33" s="101">
        <f>VLOOKUP(B33,'OBJETOS-CRITICIDADE-2024'!$B:$C,2,0)</f>
        <v>1.5</v>
      </c>
      <c r="H33" s="102">
        <f t="shared" si="2"/>
        <v>6</v>
      </c>
      <c r="I33" s="103">
        <f t="shared" si="3"/>
        <v>2.75</v>
      </c>
      <c r="J33" s="104">
        <f t="shared" si="4"/>
        <v>8.5</v>
      </c>
    </row>
    <row r="34" spans="1:10" x14ac:dyDescent="0.2">
      <c r="A34" s="96">
        <f>'Cadastro-Objetos de Auditoria'!A34</f>
        <v>33</v>
      </c>
      <c r="B34" s="84" t="s">
        <v>404</v>
      </c>
      <c r="C34" s="97" t="str">
        <f>VLOOKUP(B34,'OBJETOS-MATERIALIDADE-2024'!$B:$C,2,0)</f>
        <v>4</v>
      </c>
      <c r="D34" s="98">
        <f t="shared" si="0"/>
        <v>16</v>
      </c>
      <c r="E34" s="99">
        <f>VLOOKUP(B34,'OBJETOS-RELEVÂNCIA-2024'!$B:$C,2,0)</f>
        <v>0.25</v>
      </c>
      <c r="F34" s="100">
        <f t="shared" si="1"/>
        <v>0.5</v>
      </c>
      <c r="G34" s="101">
        <f>VLOOKUP(B34,'OBJETOS-CRITICIDADE-2024'!$B:$C,2,0)</f>
        <v>1</v>
      </c>
      <c r="H34" s="102">
        <f t="shared" si="2"/>
        <v>4</v>
      </c>
      <c r="I34" s="103">
        <f t="shared" si="3"/>
        <v>1.25</v>
      </c>
      <c r="J34" s="104">
        <f t="shared" si="4"/>
        <v>20.5</v>
      </c>
    </row>
    <row r="35" spans="1:10" x14ac:dyDescent="0.2">
      <c r="A35" s="96">
        <f>'Cadastro-Objetos de Auditoria'!A35</f>
        <v>34</v>
      </c>
      <c r="B35" s="84" t="s">
        <v>405</v>
      </c>
      <c r="C35" s="97" t="str">
        <f>VLOOKUP(B35,'OBJETOS-MATERIALIDADE-2024'!$B:$C,2,0)</f>
        <v>3</v>
      </c>
      <c r="D35" s="98">
        <f t="shared" si="0"/>
        <v>12</v>
      </c>
      <c r="E35" s="99">
        <f>VLOOKUP(B35,'OBJETOS-RELEVÂNCIA-2024'!$B:$C,2,0)</f>
        <v>0.25</v>
      </c>
      <c r="F35" s="100">
        <f t="shared" si="1"/>
        <v>0.5</v>
      </c>
      <c r="G35" s="101">
        <f>VLOOKUP(B35,'OBJETOS-CRITICIDADE-2024'!$B:$C,2,0)</f>
        <v>1.25</v>
      </c>
      <c r="H35" s="102">
        <f t="shared" si="2"/>
        <v>5</v>
      </c>
      <c r="I35" s="103">
        <f t="shared" si="3"/>
        <v>1.5</v>
      </c>
      <c r="J35" s="104">
        <f t="shared" si="4"/>
        <v>17.5</v>
      </c>
    </row>
    <row r="36" spans="1:10" x14ac:dyDescent="0.2">
      <c r="A36" s="96">
        <f>'Cadastro-Objetos de Auditoria'!A36</f>
        <v>35</v>
      </c>
      <c r="B36" s="84" t="s">
        <v>406</v>
      </c>
      <c r="C36" s="97" t="str">
        <f>VLOOKUP(B36,'OBJETOS-MATERIALIDADE-2024'!$B:$C,2,0)</f>
        <v>4</v>
      </c>
      <c r="D36" s="98">
        <f t="shared" si="0"/>
        <v>16</v>
      </c>
      <c r="E36" s="99">
        <f>VLOOKUP(B36,'OBJETOS-RELEVÂNCIA-2024'!$B:$C,2,0)</f>
        <v>0</v>
      </c>
      <c r="F36" s="100">
        <f t="shared" si="1"/>
        <v>0</v>
      </c>
      <c r="G36" s="101">
        <f>VLOOKUP(B36,'OBJETOS-CRITICIDADE-2024'!$B:$C,2,0)</f>
        <v>1.25</v>
      </c>
      <c r="H36" s="102">
        <f t="shared" si="2"/>
        <v>5</v>
      </c>
      <c r="I36" s="103">
        <f t="shared" si="3"/>
        <v>1.25</v>
      </c>
      <c r="J36" s="104">
        <f t="shared" si="4"/>
        <v>21</v>
      </c>
    </row>
    <row r="37" spans="1:10" x14ac:dyDescent="0.2">
      <c r="A37" s="96">
        <f>'Cadastro-Objetos de Auditoria'!A37</f>
        <v>36</v>
      </c>
      <c r="B37" s="84" t="s">
        <v>407</v>
      </c>
      <c r="C37" s="97" t="str">
        <f>VLOOKUP(B37,'OBJETOS-MATERIALIDADE-2024'!$B:$C,2,0)</f>
        <v>0</v>
      </c>
      <c r="D37" s="98">
        <f t="shared" si="0"/>
        <v>0</v>
      </c>
      <c r="E37" s="99">
        <f>VLOOKUP(B37,'OBJETOS-RELEVÂNCIA-2024'!$B:$C,2,0)</f>
        <v>0.25</v>
      </c>
      <c r="F37" s="100">
        <f t="shared" si="1"/>
        <v>0.5</v>
      </c>
      <c r="G37" s="101">
        <f>VLOOKUP(B37,'OBJETOS-CRITICIDADE-2024'!$B:$C,2,0)</f>
        <v>1</v>
      </c>
      <c r="H37" s="102">
        <f t="shared" si="2"/>
        <v>4</v>
      </c>
      <c r="I37" s="103">
        <f t="shared" si="3"/>
        <v>1.25</v>
      </c>
      <c r="J37" s="104">
        <f t="shared" si="4"/>
        <v>4.5</v>
      </c>
    </row>
    <row r="38" spans="1:10" x14ac:dyDescent="0.2">
      <c r="A38" s="96">
        <f>'Cadastro-Objetos de Auditoria'!A38</f>
        <v>37</v>
      </c>
      <c r="B38" s="84" t="s">
        <v>419</v>
      </c>
      <c r="C38" s="97" t="str">
        <f>VLOOKUP(B38,'OBJETOS-MATERIALIDADE-2024'!$B:$C,2,0)</f>
        <v>2</v>
      </c>
      <c r="D38" s="98">
        <f t="shared" si="0"/>
        <v>8</v>
      </c>
      <c r="E38" s="99">
        <f>VLOOKUP(B38,'OBJETOS-RELEVÂNCIA-2024'!$B:$C,2,0)</f>
        <v>0</v>
      </c>
      <c r="F38" s="100">
        <f t="shared" si="1"/>
        <v>0</v>
      </c>
      <c r="G38" s="101">
        <f>VLOOKUP(B38,'OBJETOS-CRITICIDADE-2024'!$B:$C,2,0)</f>
        <v>1.25</v>
      </c>
      <c r="H38" s="102">
        <f t="shared" si="2"/>
        <v>5</v>
      </c>
      <c r="I38" s="103">
        <f t="shared" si="3"/>
        <v>1.25</v>
      </c>
      <c r="J38" s="104">
        <f t="shared" si="4"/>
        <v>13</v>
      </c>
    </row>
    <row r="39" spans="1:10" x14ac:dyDescent="0.2">
      <c r="A39" s="96">
        <f>'Cadastro-Objetos de Auditoria'!A39</f>
        <v>38</v>
      </c>
      <c r="B39" s="84" t="s">
        <v>408</v>
      </c>
      <c r="C39" s="97" t="str">
        <f>VLOOKUP(B39,'OBJETOS-MATERIALIDADE-2024'!$B:$C,2,0)</f>
        <v>2</v>
      </c>
      <c r="D39" s="98">
        <f t="shared" si="0"/>
        <v>8</v>
      </c>
      <c r="E39" s="99">
        <f>VLOOKUP(B39,'OBJETOS-RELEVÂNCIA-2024'!$B:$C,2,0)</f>
        <v>0.25</v>
      </c>
      <c r="F39" s="100">
        <f t="shared" si="1"/>
        <v>0.5</v>
      </c>
      <c r="G39" s="101">
        <f>VLOOKUP(B39,'OBJETOS-CRITICIDADE-2024'!$B:$C,2,0)</f>
        <v>2</v>
      </c>
      <c r="H39" s="102">
        <f t="shared" si="2"/>
        <v>8</v>
      </c>
      <c r="I39" s="103">
        <f t="shared" si="3"/>
        <v>2.25</v>
      </c>
      <c r="J39" s="104">
        <f t="shared" si="4"/>
        <v>16.5</v>
      </c>
    </row>
    <row r="40" spans="1:10" x14ac:dyDescent="0.2">
      <c r="A40" s="96">
        <f>'Cadastro-Objetos de Auditoria'!A40</f>
        <v>39</v>
      </c>
      <c r="B40" s="84" t="s">
        <v>409</v>
      </c>
      <c r="C40" s="97" t="str">
        <f>VLOOKUP(B40,'OBJETOS-MATERIALIDADE-2024'!$B:$C,2,0)</f>
        <v>4</v>
      </c>
      <c r="D40" s="98">
        <f t="shared" si="0"/>
        <v>16</v>
      </c>
      <c r="E40" s="99">
        <f>VLOOKUP(B40,'OBJETOS-RELEVÂNCIA-2024'!$B:$C,2,0)</f>
        <v>0.25</v>
      </c>
      <c r="F40" s="100">
        <f t="shared" si="1"/>
        <v>0.5</v>
      </c>
      <c r="G40" s="101">
        <f>VLOOKUP(B40,'OBJETOS-CRITICIDADE-2024'!$B:$C,2,0)</f>
        <v>3.25</v>
      </c>
      <c r="H40" s="102">
        <f t="shared" si="2"/>
        <v>13</v>
      </c>
      <c r="I40" s="103">
        <f t="shared" si="3"/>
        <v>3.5</v>
      </c>
      <c r="J40" s="104">
        <f t="shared" si="4"/>
        <v>29.5</v>
      </c>
    </row>
    <row r="41" spans="1:10" x14ac:dyDescent="0.2">
      <c r="A41" s="96">
        <f>'Cadastro-Objetos de Auditoria'!A41</f>
        <v>40</v>
      </c>
      <c r="B41" s="84" t="s">
        <v>410</v>
      </c>
      <c r="C41" s="97" t="str">
        <f>VLOOKUP(B41,'OBJETOS-MATERIALIDADE-2024'!$B:$C,2,0)</f>
        <v>1</v>
      </c>
      <c r="D41" s="98">
        <f t="shared" si="0"/>
        <v>4</v>
      </c>
      <c r="E41" s="99">
        <f>VLOOKUP(B41,'OBJETOS-RELEVÂNCIA-2024'!$B:$C,2,0)</f>
        <v>0</v>
      </c>
      <c r="F41" s="100">
        <f t="shared" si="1"/>
        <v>0</v>
      </c>
      <c r="G41" s="101">
        <f>VLOOKUP(B41,'OBJETOS-CRITICIDADE-2024'!$B:$C,2,0)</f>
        <v>1.75</v>
      </c>
      <c r="H41" s="102">
        <f t="shared" si="2"/>
        <v>7</v>
      </c>
      <c r="I41" s="103">
        <f t="shared" si="3"/>
        <v>1.75</v>
      </c>
      <c r="J41" s="104">
        <f t="shared" si="4"/>
        <v>11</v>
      </c>
    </row>
    <row r="42" spans="1:10" x14ac:dyDescent="0.2">
      <c r="A42" s="96">
        <f>'Cadastro-Objetos de Auditoria'!A42</f>
        <v>41</v>
      </c>
      <c r="B42" s="84" t="s">
        <v>411</v>
      </c>
      <c r="C42" s="97" t="str">
        <f>VLOOKUP(B42,'OBJETOS-MATERIALIDADE-2024'!$B:$C,2,0)</f>
        <v>4</v>
      </c>
      <c r="D42" s="98">
        <f t="shared" si="0"/>
        <v>16</v>
      </c>
      <c r="E42" s="99">
        <f>VLOOKUP(B42,'OBJETOS-RELEVÂNCIA-2024'!$B:$C,2,0)</f>
        <v>0.25</v>
      </c>
      <c r="F42" s="100">
        <f t="shared" si="1"/>
        <v>0.5</v>
      </c>
      <c r="G42" s="101">
        <f>VLOOKUP(B42,'OBJETOS-CRITICIDADE-2024'!$B:$C,2,0)</f>
        <v>2.75</v>
      </c>
      <c r="H42" s="102">
        <f t="shared" si="2"/>
        <v>11</v>
      </c>
      <c r="I42" s="103">
        <f t="shared" si="3"/>
        <v>3</v>
      </c>
      <c r="J42" s="104">
        <f t="shared" si="4"/>
        <v>27.5</v>
      </c>
    </row>
    <row r="43" spans="1:10" x14ac:dyDescent="0.2">
      <c r="A43" s="96">
        <f>'Cadastro-Objetos de Auditoria'!A43</f>
        <v>42</v>
      </c>
      <c r="B43" s="84" t="s">
        <v>412</v>
      </c>
      <c r="C43" s="97" t="str">
        <f>VLOOKUP(B43,'OBJETOS-MATERIALIDADE-2024'!$B:$C,2,0)</f>
        <v>4</v>
      </c>
      <c r="D43" s="98">
        <f t="shared" si="0"/>
        <v>16</v>
      </c>
      <c r="E43" s="99">
        <f>VLOOKUP(B43,'OBJETOS-RELEVÂNCIA-2024'!$B:$C,2,0)</f>
        <v>0.25</v>
      </c>
      <c r="F43" s="100">
        <f t="shared" si="1"/>
        <v>0.5</v>
      </c>
      <c r="G43" s="101">
        <f>VLOOKUP(B43,'OBJETOS-CRITICIDADE-2024'!$B:$C,2,0)</f>
        <v>2.25</v>
      </c>
      <c r="H43" s="102">
        <f t="shared" si="2"/>
        <v>9</v>
      </c>
      <c r="I43" s="103">
        <f t="shared" si="3"/>
        <v>2.5</v>
      </c>
      <c r="J43" s="104">
        <f t="shared" si="4"/>
        <v>25.5</v>
      </c>
    </row>
    <row r="44" spans="1:10" x14ac:dyDescent="0.2">
      <c r="A44" s="96">
        <f>'Cadastro-Objetos de Auditoria'!A44</f>
        <v>43</v>
      </c>
      <c r="B44" s="84" t="s">
        <v>413</v>
      </c>
      <c r="C44" s="97" t="str">
        <f>VLOOKUP(B44,'OBJETOS-MATERIALIDADE-2024'!$B:$C,2,0)</f>
        <v>4</v>
      </c>
      <c r="D44" s="98">
        <f t="shared" si="0"/>
        <v>16</v>
      </c>
      <c r="E44" s="99">
        <f>VLOOKUP(B44,'OBJETOS-RELEVÂNCIA-2024'!$B:$C,2,0)</f>
        <v>0.25</v>
      </c>
      <c r="F44" s="100">
        <f t="shared" si="1"/>
        <v>0.5</v>
      </c>
      <c r="G44" s="101">
        <f>VLOOKUP(B44,'OBJETOS-CRITICIDADE-2024'!$B:$C,2,0)</f>
        <v>1.75</v>
      </c>
      <c r="H44" s="102">
        <f t="shared" si="2"/>
        <v>7</v>
      </c>
      <c r="I44" s="103">
        <f t="shared" si="3"/>
        <v>2</v>
      </c>
      <c r="J44" s="104">
        <f t="shared" si="4"/>
        <v>23.5</v>
      </c>
    </row>
    <row r="45" spans="1:10" x14ac:dyDescent="0.2">
      <c r="A45" s="96">
        <f>'Cadastro-Objetos de Auditoria'!A45</f>
        <v>44</v>
      </c>
      <c r="B45" s="84" t="s">
        <v>414</v>
      </c>
      <c r="C45" s="97" t="str">
        <f>VLOOKUP(B45,'OBJETOS-MATERIALIDADE-2024'!$B:$C,2,0)</f>
        <v>4</v>
      </c>
      <c r="D45" s="98">
        <f t="shared" si="0"/>
        <v>16</v>
      </c>
      <c r="E45" s="99">
        <f>VLOOKUP(B45,'OBJETOS-RELEVÂNCIA-2024'!$B:$C,2,0)</f>
        <v>0.25</v>
      </c>
      <c r="F45" s="100">
        <f t="shared" si="1"/>
        <v>0.5</v>
      </c>
      <c r="G45" s="101">
        <f>VLOOKUP(B45,'OBJETOS-CRITICIDADE-2024'!$B:$C,2,0)</f>
        <v>1.25</v>
      </c>
      <c r="H45" s="102">
        <f t="shared" si="2"/>
        <v>5</v>
      </c>
      <c r="I45" s="103">
        <f t="shared" si="3"/>
        <v>1.5</v>
      </c>
      <c r="J45" s="104">
        <f t="shared" si="4"/>
        <v>21.5</v>
      </c>
    </row>
    <row r="46" spans="1:10" x14ac:dyDescent="0.2">
      <c r="A46" s="96">
        <f>'Cadastro-Objetos de Auditoria'!A46</f>
        <v>45</v>
      </c>
      <c r="B46" s="84" t="s">
        <v>420</v>
      </c>
      <c r="C46" s="97" t="str">
        <f>VLOOKUP(B46,'OBJETOS-MATERIALIDADE-2024'!$B:$C,2,0)</f>
        <v>0</v>
      </c>
      <c r="D46" s="98">
        <f t="shared" si="0"/>
        <v>0</v>
      </c>
      <c r="E46" s="99">
        <f>VLOOKUP(B46,'OBJETOS-RELEVÂNCIA-2024'!$B:$C,2,0)</f>
        <v>0.25</v>
      </c>
      <c r="F46" s="100">
        <f t="shared" si="1"/>
        <v>0.5</v>
      </c>
      <c r="G46" s="101">
        <f>VLOOKUP(B46,'OBJETOS-CRITICIDADE-2024'!$B:$C,2,0)</f>
        <v>1</v>
      </c>
      <c r="H46" s="102">
        <f t="shared" si="2"/>
        <v>4</v>
      </c>
      <c r="I46" s="103">
        <f t="shared" si="3"/>
        <v>1.25</v>
      </c>
      <c r="J46" s="104">
        <f t="shared" si="4"/>
        <v>4.5</v>
      </c>
    </row>
    <row r="47" spans="1:10" x14ac:dyDescent="0.2">
      <c r="A47" s="96">
        <f>'Cadastro-Objetos de Auditoria'!A47</f>
        <v>46</v>
      </c>
      <c r="B47" s="84" t="s">
        <v>415</v>
      </c>
      <c r="C47" s="97" t="str">
        <f>VLOOKUP(B47,'OBJETOS-MATERIALIDADE-2024'!$B:$C,2,0)</f>
        <v>0</v>
      </c>
      <c r="D47" s="98">
        <f t="shared" si="0"/>
        <v>0</v>
      </c>
      <c r="E47" s="99">
        <f>VLOOKUP(B47,'OBJETOS-RELEVÂNCIA-2024'!$B:$C,2,0)</f>
        <v>2.25</v>
      </c>
      <c r="F47" s="100">
        <f t="shared" si="1"/>
        <v>4.5</v>
      </c>
      <c r="G47" s="101">
        <f>VLOOKUP(B47,'OBJETOS-CRITICIDADE-2024'!$B:$C,2,0)</f>
        <v>1</v>
      </c>
      <c r="H47" s="102">
        <f t="shared" si="2"/>
        <v>4</v>
      </c>
      <c r="I47" s="103">
        <f t="shared" si="3"/>
        <v>3.25</v>
      </c>
      <c r="J47" s="104">
        <f t="shared" si="4"/>
        <v>8.5</v>
      </c>
    </row>
    <row r="48" spans="1:10" x14ac:dyDescent="0.2">
      <c r="A48" s="96">
        <f>'Cadastro-Objetos de Auditoria'!A48</f>
        <v>47</v>
      </c>
      <c r="B48" s="84" t="s">
        <v>421</v>
      </c>
      <c r="C48" s="97" t="str">
        <f>VLOOKUP(B48,'OBJETOS-MATERIALIDADE-2024'!$B:$C,2,0)</f>
        <v>2</v>
      </c>
      <c r="D48" s="98">
        <f t="shared" si="0"/>
        <v>8</v>
      </c>
      <c r="E48" s="99">
        <f>VLOOKUP(B48,'OBJETOS-RELEVÂNCIA-2024'!$B:$C,2,0)</f>
        <v>0.25</v>
      </c>
      <c r="F48" s="100">
        <f t="shared" si="1"/>
        <v>0.5</v>
      </c>
      <c r="G48" s="101">
        <f>VLOOKUP(B48,'OBJETOS-CRITICIDADE-2024'!$B:$C,2,0)</f>
        <v>2</v>
      </c>
      <c r="H48" s="102">
        <f t="shared" si="2"/>
        <v>8</v>
      </c>
      <c r="I48" s="103">
        <f t="shared" si="3"/>
        <v>2.25</v>
      </c>
      <c r="J48" s="104">
        <f t="shared" si="4"/>
        <v>16.5</v>
      </c>
    </row>
    <row r="49" spans="1:10" x14ac:dyDescent="0.2">
      <c r="A49" s="96">
        <f>'Cadastro-Objetos de Auditoria'!A49</f>
        <v>48</v>
      </c>
      <c r="B49" s="84" t="s">
        <v>422</v>
      </c>
      <c r="C49" s="97" t="str">
        <f>VLOOKUP(B49,'OBJETOS-MATERIALIDADE-2024'!$B:$C,2,0)</f>
        <v>0</v>
      </c>
      <c r="D49" s="98">
        <f t="shared" si="0"/>
        <v>0</v>
      </c>
      <c r="E49" s="99">
        <f>VLOOKUP(B49,'OBJETOS-RELEVÂNCIA-2024'!$B:$C,2,0)</f>
        <v>0.25</v>
      </c>
      <c r="F49" s="100">
        <f t="shared" si="1"/>
        <v>0.5</v>
      </c>
      <c r="G49" s="101">
        <f>VLOOKUP(B49,'OBJETOS-CRITICIDADE-2024'!$B:$C,2,0)</f>
        <v>2</v>
      </c>
      <c r="H49" s="102">
        <f t="shared" si="2"/>
        <v>8</v>
      </c>
      <c r="I49" s="103">
        <f t="shared" si="3"/>
        <v>2.25</v>
      </c>
      <c r="J49" s="104">
        <f t="shared" si="4"/>
        <v>8.5</v>
      </c>
    </row>
    <row r="50" spans="1:10" x14ac:dyDescent="0.2">
      <c r="A50" s="96">
        <f>'Cadastro-Objetos de Auditoria'!A50</f>
        <v>49</v>
      </c>
      <c r="B50" s="84" t="s">
        <v>423</v>
      </c>
      <c r="C50" s="97" t="str">
        <f>VLOOKUP(B50,'OBJETOS-MATERIALIDADE-2024'!$B:$C,2,0)</f>
        <v>0</v>
      </c>
      <c r="D50" s="98">
        <f t="shared" si="0"/>
        <v>0</v>
      </c>
      <c r="E50" s="99">
        <f>VLOOKUP(B50,'OBJETOS-RELEVÂNCIA-2024'!$B:$C,2,0)</f>
        <v>0</v>
      </c>
      <c r="F50" s="100">
        <f t="shared" si="1"/>
        <v>0</v>
      </c>
      <c r="G50" s="101">
        <f>VLOOKUP(B50,'OBJETOS-CRITICIDADE-2024'!$B:$C,2,0)</f>
        <v>1</v>
      </c>
      <c r="H50" s="102">
        <f t="shared" si="2"/>
        <v>4</v>
      </c>
      <c r="I50" s="103">
        <f t="shared" si="3"/>
        <v>1</v>
      </c>
      <c r="J50" s="104">
        <f t="shared" si="4"/>
        <v>4</v>
      </c>
    </row>
    <row r="51" spans="1:10" x14ac:dyDescent="0.2">
      <c r="A51" s="96">
        <f>'Cadastro-Objetos de Auditoria'!A51</f>
        <v>50</v>
      </c>
      <c r="B51" s="84" t="s">
        <v>424</v>
      </c>
      <c r="C51" s="97" t="str">
        <f>VLOOKUP(B51,'OBJETOS-MATERIALIDADE-2024'!$B:$C,2,0)</f>
        <v>0</v>
      </c>
      <c r="D51" s="98">
        <f t="shared" si="0"/>
        <v>0</v>
      </c>
      <c r="E51" s="99">
        <f>VLOOKUP(B51,'OBJETOS-RELEVÂNCIA-2024'!$B:$C,2,0)</f>
        <v>0</v>
      </c>
      <c r="F51" s="100">
        <f t="shared" si="1"/>
        <v>0</v>
      </c>
      <c r="G51" s="101">
        <f>VLOOKUP(B51,'OBJETOS-CRITICIDADE-2024'!$B:$C,2,0)</f>
        <v>2</v>
      </c>
      <c r="H51" s="102">
        <f t="shared" si="2"/>
        <v>8</v>
      </c>
      <c r="I51" s="103">
        <f t="shared" si="3"/>
        <v>2</v>
      </c>
      <c r="J51" s="104">
        <f t="shared" si="4"/>
        <v>8</v>
      </c>
    </row>
    <row r="52" spans="1:10" x14ac:dyDescent="0.2">
      <c r="A52" s="96">
        <f>'Cadastro-Objetos de Auditoria'!A52</f>
        <v>51</v>
      </c>
      <c r="B52" s="84" t="s">
        <v>425</v>
      </c>
      <c r="C52" s="97" t="str">
        <f>VLOOKUP(B52,'OBJETOS-MATERIALIDADE-2024'!$B:$C,2,0)</f>
        <v>0</v>
      </c>
      <c r="D52" s="98">
        <f t="shared" si="0"/>
        <v>0</v>
      </c>
      <c r="E52" s="99">
        <f>VLOOKUP(B52,'OBJETOS-RELEVÂNCIA-2024'!$B:$C,2,0)</f>
        <v>0</v>
      </c>
      <c r="F52" s="100">
        <f t="shared" si="1"/>
        <v>0</v>
      </c>
      <c r="G52" s="101">
        <f>VLOOKUP(B52,'OBJETOS-CRITICIDADE-2024'!$B:$C,2,0)</f>
        <v>2</v>
      </c>
      <c r="H52" s="102">
        <f t="shared" si="2"/>
        <v>8</v>
      </c>
      <c r="I52" s="103">
        <f t="shared" si="3"/>
        <v>2</v>
      </c>
      <c r="J52" s="104">
        <f t="shared" si="4"/>
        <v>8</v>
      </c>
    </row>
    <row r="53" spans="1:10" x14ac:dyDescent="0.2">
      <c r="A53" s="96">
        <f>'Cadastro-Objetos de Auditoria'!A53</f>
        <v>52</v>
      </c>
      <c r="B53" s="84" t="s">
        <v>426</v>
      </c>
      <c r="C53" s="97" t="str">
        <f>VLOOKUP(B53,'OBJETOS-MATERIALIDADE-2024'!$B:$C,2,0)</f>
        <v>0</v>
      </c>
      <c r="D53" s="98">
        <f t="shared" si="0"/>
        <v>0</v>
      </c>
      <c r="E53" s="99">
        <f>VLOOKUP(B53,'OBJETOS-RELEVÂNCIA-2024'!$B:$C,2,0)</f>
        <v>0</v>
      </c>
      <c r="F53" s="100">
        <f t="shared" si="1"/>
        <v>0</v>
      </c>
      <c r="G53" s="101">
        <f>VLOOKUP(B53,'OBJETOS-CRITICIDADE-2024'!$B:$C,2,0)</f>
        <v>1</v>
      </c>
      <c r="H53" s="102">
        <f t="shared" si="2"/>
        <v>4</v>
      </c>
      <c r="I53" s="103">
        <f t="shared" si="3"/>
        <v>1</v>
      </c>
      <c r="J53" s="104">
        <f t="shared" si="4"/>
        <v>4</v>
      </c>
    </row>
    <row r="54" spans="1:10" x14ac:dyDescent="0.2">
      <c r="A54" s="96">
        <f>'Cadastro-Objetos de Auditoria'!A54</f>
        <v>53</v>
      </c>
      <c r="B54" s="84" t="s">
        <v>427</v>
      </c>
      <c r="C54" s="97" t="str">
        <f>VLOOKUP(B54,'OBJETOS-MATERIALIDADE-2024'!$B:$C,2,0)</f>
        <v>3</v>
      </c>
      <c r="D54" s="98">
        <f t="shared" si="0"/>
        <v>12</v>
      </c>
      <c r="E54" s="99">
        <f>VLOOKUP(B54,'OBJETOS-RELEVÂNCIA-2024'!$B:$C,2,0)</f>
        <v>3</v>
      </c>
      <c r="F54" s="100">
        <f t="shared" si="1"/>
        <v>6</v>
      </c>
      <c r="G54" s="101">
        <f>VLOOKUP(B54,'OBJETOS-CRITICIDADE-2024'!$B:$C,2,0)</f>
        <v>2</v>
      </c>
      <c r="H54" s="102">
        <f t="shared" si="2"/>
        <v>8</v>
      </c>
      <c r="I54" s="103">
        <f t="shared" si="3"/>
        <v>5</v>
      </c>
      <c r="J54" s="104">
        <f t="shared" si="4"/>
        <v>26</v>
      </c>
    </row>
    <row r="55" spans="1:10" x14ac:dyDescent="0.2">
      <c r="A55" s="96">
        <f>'Cadastro-Objetos de Auditoria'!A55</f>
        <v>54</v>
      </c>
      <c r="B55" s="84" t="s">
        <v>428</v>
      </c>
      <c r="C55" s="97" t="str">
        <f>VLOOKUP(B55,'OBJETOS-MATERIALIDADE-2024'!$B:$C,2,0)</f>
        <v>1</v>
      </c>
      <c r="D55" s="98">
        <f t="shared" si="0"/>
        <v>4</v>
      </c>
      <c r="E55" s="99">
        <f>VLOOKUP(B55,'OBJETOS-RELEVÂNCIA-2024'!$B:$C,2,0)</f>
        <v>3</v>
      </c>
      <c r="F55" s="100">
        <f t="shared" si="1"/>
        <v>6</v>
      </c>
      <c r="G55" s="101">
        <f>VLOOKUP(B55,'OBJETOS-CRITICIDADE-2024'!$B:$C,2,0)</f>
        <v>1.25</v>
      </c>
      <c r="H55" s="102">
        <f t="shared" si="2"/>
        <v>5</v>
      </c>
      <c r="I55" s="103">
        <f t="shared" si="3"/>
        <v>4.25</v>
      </c>
      <c r="J55" s="104">
        <f t="shared" si="4"/>
        <v>15</v>
      </c>
    </row>
    <row r="56" spans="1:10" x14ac:dyDescent="0.2">
      <c r="A56" s="96">
        <f>'Cadastro-Objetos de Auditoria'!A56</f>
        <v>55</v>
      </c>
      <c r="B56" s="84" t="s">
        <v>429</v>
      </c>
      <c r="C56" s="97" t="str">
        <f>VLOOKUP(B56,'OBJETOS-MATERIALIDADE-2024'!$B:$C,2,0)</f>
        <v>4</v>
      </c>
      <c r="D56" s="98">
        <f t="shared" si="0"/>
        <v>16</v>
      </c>
      <c r="E56" s="99">
        <f>VLOOKUP(B56,'OBJETOS-RELEVÂNCIA-2024'!$B:$C,2,0)</f>
        <v>3</v>
      </c>
      <c r="F56" s="100">
        <f t="shared" si="1"/>
        <v>6</v>
      </c>
      <c r="G56" s="101">
        <f>VLOOKUP(B56,'OBJETOS-CRITICIDADE-2024'!$B:$C,2,0)</f>
        <v>3</v>
      </c>
      <c r="H56" s="102">
        <f t="shared" si="2"/>
        <v>12</v>
      </c>
      <c r="I56" s="103">
        <f t="shared" si="3"/>
        <v>6</v>
      </c>
      <c r="J56" s="104">
        <f t="shared" si="4"/>
        <v>34</v>
      </c>
    </row>
    <row r="57" spans="1:10" x14ac:dyDescent="0.2">
      <c r="A57" s="96">
        <f>'Cadastro-Objetos de Auditoria'!A57</f>
        <v>56</v>
      </c>
      <c r="B57" s="84" t="s">
        <v>430</v>
      </c>
      <c r="C57" s="97" t="str">
        <f>VLOOKUP(B57,'OBJETOS-MATERIALIDADE-2024'!$B:$C,2,0)</f>
        <v>0</v>
      </c>
      <c r="D57" s="98">
        <f t="shared" si="0"/>
        <v>0</v>
      </c>
      <c r="E57" s="99">
        <f>VLOOKUP(B57,'OBJETOS-RELEVÂNCIA-2024'!$B:$C,2,0)</f>
        <v>0.25</v>
      </c>
      <c r="F57" s="100">
        <f t="shared" si="1"/>
        <v>0.5</v>
      </c>
      <c r="G57" s="101">
        <f>VLOOKUP(B57,'OBJETOS-CRITICIDADE-2024'!$B:$C,2,0)</f>
        <v>1</v>
      </c>
      <c r="H57" s="102">
        <f t="shared" si="2"/>
        <v>4</v>
      </c>
      <c r="I57" s="103">
        <f t="shared" si="3"/>
        <v>1.25</v>
      </c>
      <c r="J57" s="104">
        <f t="shared" si="4"/>
        <v>4.5</v>
      </c>
    </row>
    <row r="58" spans="1:10" x14ac:dyDescent="0.2">
      <c r="A58" s="96">
        <f>'Cadastro-Objetos de Auditoria'!A58</f>
        <v>57</v>
      </c>
      <c r="B58" s="84" t="s">
        <v>431</v>
      </c>
      <c r="C58" s="97" t="str">
        <f>VLOOKUP(B58,'OBJETOS-MATERIALIDADE-2024'!$B:$C,2,0)</f>
        <v>0</v>
      </c>
      <c r="D58" s="98">
        <f t="shared" si="0"/>
        <v>0</v>
      </c>
      <c r="E58" s="99">
        <f>VLOOKUP(B58,'OBJETOS-RELEVÂNCIA-2024'!$B:$C,2,0)</f>
        <v>0.25</v>
      </c>
      <c r="F58" s="100">
        <f t="shared" si="1"/>
        <v>0.5</v>
      </c>
      <c r="G58" s="101">
        <f>VLOOKUP(B58,'OBJETOS-CRITICIDADE-2024'!$B:$C,2,0)</f>
        <v>1</v>
      </c>
      <c r="H58" s="102">
        <f t="shared" si="2"/>
        <v>4</v>
      </c>
      <c r="I58" s="103">
        <f t="shared" si="3"/>
        <v>1.25</v>
      </c>
      <c r="J58" s="104">
        <f t="shared" si="4"/>
        <v>4.5</v>
      </c>
    </row>
  </sheetData>
  <pageMargins left="0.51180555555555596" right="0.51180555555555596"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4A365-9AC9-443A-81BE-587CA2F7E3B3}">
  <dimension ref="A1:K58"/>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8.7109375" defaultRowHeight="12.75" x14ac:dyDescent="0.2"/>
  <cols>
    <col min="1" max="1" width="9.42578125" style="87" bestFit="1" customWidth="1"/>
    <col min="2" max="2" width="67.140625" style="87" bestFit="1" customWidth="1"/>
    <col min="3" max="3" width="25.85546875" style="88" bestFit="1" customWidth="1"/>
    <col min="4" max="4" width="20.85546875" style="88" bestFit="1" customWidth="1"/>
    <col min="5" max="5" width="22.85546875" style="87" bestFit="1" customWidth="1"/>
    <col min="6" max="6" width="18" style="87" bestFit="1" customWidth="1"/>
    <col min="7" max="7" width="22" style="87" bestFit="1" customWidth="1"/>
    <col min="8" max="8" width="17.7109375" style="87" bestFit="1" customWidth="1"/>
    <col min="9" max="9" width="16.7109375" style="89" bestFit="1" customWidth="1"/>
    <col min="10" max="10" width="11.28515625" style="89" bestFit="1" customWidth="1"/>
    <col min="11" max="11" width="13.28515625" style="87" bestFit="1" customWidth="1"/>
    <col min="12" max="16384" width="8.7109375" style="87"/>
  </cols>
  <sheetData>
    <row r="1" spans="1:11" s="89" customFormat="1" x14ac:dyDescent="0.2">
      <c r="A1" s="178" t="s">
        <v>613</v>
      </c>
      <c r="B1" s="91" t="s">
        <v>211</v>
      </c>
      <c r="C1" s="92" t="s">
        <v>432</v>
      </c>
      <c r="D1" s="93" t="s">
        <v>304</v>
      </c>
      <c r="E1" s="94" t="s">
        <v>433</v>
      </c>
      <c r="F1" s="95" t="s">
        <v>305</v>
      </c>
      <c r="G1" s="94" t="s">
        <v>434</v>
      </c>
      <c r="H1" s="95" t="s">
        <v>306</v>
      </c>
      <c r="I1" s="94" t="s">
        <v>435</v>
      </c>
      <c r="J1" s="95" t="s">
        <v>436</v>
      </c>
      <c r="K1" s="106" t="s">
        <v>718</v>
      </c>
    </row>
    <row r="2" spans="1:11" x14ac:dyDescent="0.2">
      <c r="A2" s="96">
        <f>'Cadastro-Objetos de Auditoria'!A56</f>
        <v>55</v>
      </c>
      <c r="B2" s="84" t="s">
        <v>429</v>
      </c>
      <c r="C2" s="97" t="str">
        <f>VLOOKUP(B2,'OBJETOS-MATERIALIDADE-2024'!$B:$C,2,0)</f>
        <v>4</v>
      </c>
      <c r="D2" s="98">
        <f t="shared" ref="D2:D33" si="0">C2*4</f>
        <v>16</v>
      </c>
      <c r="E2" s="99">
        <f>VLOOKUP(B2,'OBJETOS-RELEVÂNCIA-2024'!$B:$C,2,0)</f>
        <v>3</v>
      </c>
      <c r="F2" s="100">
        <f t="shared" ref="F2:F33" si="1">+E2*2</f>
        <v>6</v>
      </c>
      <c r="G2" s="101">
        <f>VLOOKUP(B2,'OBJETOS-CRITICIDADE-2024'!$B:$C,2,0)</f>
        <v>3</v>
      </c>
      <c r="H2" s="102">
        <f t="shared" ref="H2:H33" si="2">+G2*4</f>
        <v>12</v>
      </c>
      <c r="I2" s="103">
        <f t="shared" ref="I2:I33" si="3">SUM(C2,E2,G2)</f>
        <v>6</v>
      </c>
      <c r="J2" s="104">
        <f t="shared" ref="J2:J33" si="4">SUM(D2,F2,H2)</f>
        <v>34</v>
      </c>
      <c r="K2" s="89" t="s">
        <v>719</v>
      </c>
    </row>
    <row r="3" spans="1:11" x14ac:dyDescent="0.2">
      <c r="A3" s="96">
        <f>'Cadastro-Objetos de Auditoria'!A3</f>
        <v>2</v>
      </c>
      <c r="B3" s="84" t="s">
        <v>366</v>
      </c>
      <c r="C3" s="97" t="str">
        <f>VLOOKUP(B3,'OBJETOS-MATERIALIDADE-2024'!$B:$C,2,0)</f>
        <v>3</v>
      </c>
      <c r="D3" s="98">
        <f t="shared" si="0"/>
        <v>12</v>
      </c>
      <c r="E3" s="99">
        <f>VLOOKUP(B3,'OBJETOS-RELEVÂNCIA-2024'!$B:$C,2,0)</f>
        <v>3.75</v>
      </c>
      <c r="F3" s="100">
        <f t="shared" si="1"/>
        <v>7.5</v>
      </c>
      <c r="G3" s="101">
        <f>VLOOKUP(B3,'OBJETOS-CRITICIDADE-2024'!$B:$C,2,0)</f>
        <v>3.25</v>
      </c>
      <c r="H3" s="102">
        <f t="shared" si="2"/>
        <v>13</v>
      </c>
      <c r="I3" s="103">
        <f t="shared" si="3"/>
        <v>7</v>
      </c>
      <c r="J3" s="104">
        <f t="shared" si="4"/>
        <v>32.5</v>
      </c>
      <c r="K3" s="89" t="s">
        <v>719</v>
      </c>
    </row>
    <row r="4" spans="1:11" x14ac:dyDescent="0.2">
      <c r="A4" s="96">
        <f>'Cadastro-Objetos de Auditoria'!A13</f>
        <v>12</v>
      </c>
      <c r="B4" s="84" t="s">
        <v>379</v>
      </c>
      <c r="C4" s="97" t="str">
        <f>VLOOKUP(B4,'OBJETOS-MATERIALIDADE-2024'!$B:$C,2,0)</f>
        <v>4</v>
      </c>
      <c r="D4" s="98">
        <f t="shared" si="0"/>
        <v>16</v>
      </c>
      <c r="E4" s="99">
        <f>VLOOKUP(B4,'OBJETOS-RELEVÂNCIA-2024'!$B:$C,2,0)</f>
        <v>3.25</v>
      </c>
      <c r="F4" s="100">
        <f t="shared" si="1"/>
        <v>6.5</v>
      </c>
      <c r="G4" s="101">
        <f>VLOOKUP(B4,'OBJETOS-CRITICIDADE-2024'!$B:$C,2,0)</f>
        <v>2</v>
      </c>
      <c r="H4" s="102">
        <f t="shared" si="2"/>
        <v>8</v>
      </c>
      <c r="I4" s="103">
        <f t="shared" si="3"/>
        <v>5.25</v>
      </c>
      <c r="J4" s="104">
        <f t="shared" si="4"/>
        <v>30.5</v>
      </c>
      <c r="K4" s="89" t="s">
        <v>719</v>
      </c>
    </row>
    <row r="5" spans="1:11" x14ac:dyDescent="0.2">
      <c r="A5" s="96">
        <f>'Cadastro-Objetos de Auditoria'!A40</f>
        <v>39</v>
      </c>
      <c r="B5" s="84" t="s">
        <v>409</v>
      </c>
      <c r="C5" s="97" t="str">
        <f>VLOOKUP(B5,'OBJETOS-MATERIALIDADE-2024'!$B:$C,2,0)</f>
        <v>4</v>
      </c>
      <c r="D5" s="98">
        <f t="shared" si="0"/>
        <v>16</v>
      </c>
      <c r="E5" s="99">
        <f>VLOOKUP(B5,'OBJETOS-RELEVÂNCIA-2024'!$B:$C,2,0)</f>
        <v>0.25</v>
      </c>
      <c r="F5" s="100">
        <f t="shared" si="1"/>
        <v>0.5</v>
      </c>
      <c r="G5" s="101">
        <f>VLOOKUP(B5,'OBJETOS-CRITICIDADE-2024'!$B:$C,2,0)</f>
        <v>3.25</v>
      </c>
      <c r="H5" s="102">
        <f t="shared" si="2"/>
        <v>13</v>
      </c>
      <c r="I5" s="103">
        <f t="shared" si="3"/>
        <v>3.5</v>
      </c>
      <c r="J5" s="104">
        <f t="shared" si="4"/>
        <v>29.5</v>
      </c>
      <c r="K5" s="89" t="s">
        <v>719</v>
      </c>
    </row>
    <row r="6" spans="1:11" x14ac:dyDescent="0.2">
      <c r="A6" s="96">
        <f>'Cadastro-Objetos de Auditoria'!A42</f>
        <v>41</v>
      </c>
      <c r="B6" s="84" t="s">
        <v>411</v>
      </c>
      <c r="C6" s="97" t="str">
        <f>VLOOKUP(B6,'OBJETOS-MATERIALIDADE-2024'!$B:$C,2,0)</f>
        <v>4</v>
      </c>
      <c r="D6" s="98">
        <f t="shared" si="0"/>
        <v>16</v>
      </c>
      <c r="E6" s="99">
        <f>VLOOKUP(B6,'OBJETOS-RELEVÂNCIA-2024'!$B:$C,2,0)</f>
        <v>0.25</v>
      </c>
      <c r="F6" s="100">
        <f t="shared" si="1"/>
        <v>0.5</v>
      </c>
      <c r="G6" s="101">
        <f>VLOOKUP(B6,'OBJETOS-CRITICIDADE-2024'!$B:$C,2,0)</f>
        <v>2.75</v>
      </c>
      <c r="H6" s="102">
        <f t="shared" si="2"/>
        <v>11</v>
      </c>
      <c r="I6" s="103">
        <f t="shared" si="3"/>
        <v>3</v>
      </c>
      <c r="J6" s="104">
        <f t="shared" si="4"/>
        <v>27.5</v>
      </c>
      <c r="K6" s="89" t="s">
        <v>719</v>
      </c>
    </row>
    <row r="7" spans="1:11" x14ac:dyDescent="0.2">
      <c r="A7" s="96">
        <f>'Cadastro-Objetos de Auditoria'!A54</f>
        <v>53</v>
      </c>
      <c r="B7" s="84" t="s">
        <v>427</v>
      </c>
      <c r="C7" s="97" t="str">
        <f>VLOOKUP(B7,'OBJETOS-MATERIALIDADE-2024'!$B:$C,2,0)</f>
        <v>3</v>
      </c>
      <c r="D7" s="98">
        <f t="shared" si="0"/>
        <v>12</v>
      </c>
      <c r="E7" s="99">
        <f>VLOOKUP(B7,'OBJETOS-RELEVÂNCIA-2024'!$B:$C,2,0)</f>
        <v>3</v>
      </c>
      <c r="F7" s="100">
        <f t="shared" si="1"/>
        <v>6</v>
      </c>
      <c r="G7" s="101">
        <f>VLOOKUP(B7,'OBJETOS-CRITICIDADE-2024'!$B:$C,2,0)</f>
        <v>2</v>
      </c>
      <c r="H7" s="102">
        <f t="shared" si="2"/>
        <v>8</v>
      </c>
      <c r="I7" s="103">
        <f t="shared" si="3"/>
        <v>5</v>
      </c>
      <c r="J7" s="104">
        <f t="shared" si="4"/>
        <v>26</v>
      </c>
      <c r="K7" s="89" t="s">
        <v>719</v>
      </c>
    </row>
    <row r="8" spans="1:11" x14ac:dyDescent="0.2">
      <c r="A8" s="96">
        <f>'Cadastro-Objetos de Auditoria'!A43</f>
        <v>42</v>
      </c>
      <c r="B8" s="84" t="s">
        <v>412</v>
      </c>
      <c r="C8" s="97" t="str">
        <f>VLOOKUP(B8,'OBJETOS-MATERIALIDADE-2024'!$B:$C,2,0)</f>
        <v>4</v>
      </c>
      <c r="D8" s="98">
        <f t="shared" si="0"/>
        <v>16</v>
      </c>
      <c r="E8" s="99">
        <f>VLOOKUP(B8,'OBJETOS-RELEVÂNCIA-2024'!$B:$C,2,0)</f>
        <v>0.25</v>
      </c>
      <c r="F8" s="100">
        <f t="shared" si="1"/>
        <v>0.5</v>
      </c>
      <c r="G8" s="101">
        <f>VLOOKUP(B8,'OBJETOS-CRITICIDADE-2024'!$B:$C,2,0)</f>
        <v>2.25</v>
      </c>
      <c r="H8" s="102">
        <f t="shared" si="2"/>
        <v>9</v>
      </c>
      <c r="I8" s="103">
        <f t="shared" si="3"/>
        <v>2.5</v>
      </c>
      <c r="J8" s="104">
        <f t="shared" si="4"/>
        <v>25.5</v>
      </c>
      <c r="K8" s="89" t="s">
        <v>719</v>
      </c>
    </row>
    <row r="9" spans="1:11" x14ac:dyDescent="0.2">
      <c r="A9" s="96">
        <f>'Cadastro-Objetos de Auditoria'!A32</f>
        <v>31</v>
      </c>
      <c r="B9" s="84" t="s">
        <v>402</v>
      </c>
      <c r="C9" s="97" t="str">
        <f>VLOOKUP(B9,'OBJETOS-MATERIALIDADE-2024'!$B:$C,2,0)</f>
        <v>4</v>
      </c>
      <c r="D9" s="98">
        <f t="shared" si="0"/>
        <v>16</v>
      </c>
      <c r="E9" s="99">
        <f>VLOOKUP(B9,'OBJETOS-RELEVÂNCIA-2024'!$B:$C,2,0)</f>
        <v>1.25</v>
      </c>
      <c r="F9" s="100">
        <f t="shared" si="1"/>
        <v>2.5</v>
      </c>
      <c r="G9" s="101">
        <f>VLOOKUP(B9,'OBJETOS-CRITICIDADE-2024'!$B:$C,2,0)</f>
        <v>1.25</v>
      </c>
      <c r="H9" s="102">
        <f t="shared" si="2"/>
        <v>5</v>
      </c>
      <c r="I9" s="103">
        <f t="shared" si="3"/>
        <v>2.5</v>
      </c>
      <c r="J9" s="104">
        <f t="shared" si="4"/>
        <v>23.5</v>
      </c>
      <c r="K9" s="89" t="s">
        <v>719</v>
      </c>
    </row>
    <row r="10" spans="1:11" x14ac:dyDescent="0.2">
      <c r="A10" s="96">
        <f>'Cadastro-Objetos de Auditoria'!A44</f>
        <v>43</v>
      </c>
      <c r="B10" s="84" t="s">
        <v>413</v>
      </c>
      <c r="C10" s="97" t="str">
        <f>VLOOKUP(B10,'OBJETOS-MATERIALIDADE-2024'!$B:$C,2,0)</f>
        <v>4</v>
      </c>
      <c r="D10" s="98">
        <f t="shared" si="0"/>
        <v>16</v>
      </c>
      <c r="E10" s="99">
        <f>VLOOKUP(B10,'OBJETOS-RELEVÂNCIA-2024'!$B:$C,2,0)</f>
        <v>0.25</v>
      </c>
      <c r="F10" s="100">
        <f t="shared" si="1"/>
        <v>0.5</v>
      </c>
      <c r="G10" s="101">
        <f>VLOOKUP(B10,'OBJETOS-CRITICIDADE-2024'!$B:$C,2,0)</f>
        <v>1.75</v>
      </c>
      <c r="H10" s="102">
        <f t="shared" si="2"/>
        <v>7</v>
      </c>
      <c r="I10" s="103">
        <f t="shared" si="3"/>
        <v>2</v>
      </c>
      <c r="J10" s="104">
        <f t="shared" si="4"/>
        <v>23.5</v>
      </c>
      <c r="K10" s="89" t="s">
        <v>719</v>
      </c>
    </row>
    <row r="11" spans="1:11" x14ac:dyDescent="0.2">
      <c r="A11" s="96">
        <f>'Cadastro-Objetos de Auditoria'!A12</f>
        <v>11</v>
      </c>
      <c r="B11" s="84" t="s">
        <v>377</v>
      </c>
      <c r="C11" s="97" t="str">
        <f>VLOOKUP(B11,'OBJETOS-MATERIALIDADE-2024'!$B:$C,2,0)</f>
        <v>2</v>
      </c>
      <c r="D11" s="98">
        <f t="shared" si="0"/>
        <v>8</v>
      </c>
      <c r="E11" s="99">
        <f>VLOOKUP(B11,'OBJETOS-RELEVÂNCIA-2024'!$B:$C,2,0)</f>
        <v>3.5</v>
      </c>
      <c r="F11" s="100">
        <f t="shared" si="1"/>
        <v>7</v>
      </c>
      <c r="G11" s="101">
        <f>VLOOKUP(B11,'OBJETOS-CRITICIDADE-2024'!$B:$C,2,0)</f>
        <v>1.75</v>
      </c>
      <c r="H11" s="102">
        <f t="shared" si="2"/>
        <v>7</v>
      </c>
      <c r="I11" s="103">
        <f t="shared" si="3"/>
        <v>5.25</v>
      </c>
      <c r="J11" s="104">
        <f t="shared" si="4"/>
        <v>22</v>
      </c>
      <c r="K11" s="89" t="s">
        <v>719</v>
      </c>
    </row>
    <row r="12" spans="1:11" x14ac:dyDescent="0.2">
      <c r="A12" s="96">
        <f>'Cadastro-Objetos de Auditoria'!A31</f>
        <v>30</v>
      </c>
      <c r="B12" s="84" t="s">
        <v>401</v>
      </c>
      <c r="C12" s="97" t="str">
        <f>VLOOKUP(B12,'OBJETOS-MATERIALIDADE-2024'!$B:$C,2,0)</f>
        <v>3</v>
      </c>
      <c r="D12" s="98">
        <f t="shared" si="0"/>
        <v>12</v>
      </c>
      <c r="E12" s="99">
        <f>VLOOKUP(B12,'OBJETOS-RELEVÂNCIA-2024'!$B:$C,2,0)</f>
        <v>1.25</v>
      </c>
      <c r="F12" s="100">
        <f t="shared" si="1"/>
        <v>2.5</v>
      </c>
      <c r="G12" s="101">
        <f>VLOOKUP(B12,'OBJETOS-CRITICIDADE-2024'!$B:$C,2,0)</f>
        <v>1.75</v>
      </c>
      <c r="H12" s="102">
        <f t="shared" si="2"/>
        <v>7</v>
      </c>
      <c r="I12" s="103">
        <f t="shared" si="3"/>
        <v>3</v>
      </c>
      <c r="J12" s="104">
        <f t="shared" si="4"/>
        <v>21.5</v>
      </c>
      <c r="K12" s="89" t="s">
        <v>719</v>
      </c>
    </row>
    <row r="13" spans="1:11" x14ac:dyDescent="0.2">
      <c r="A13" s="96">
        <f>'Cadastro-Objetos de Auditoria'!A45</f>
        <v>44</v>
      </c>
      <c r="B13" s="84" t="s">
        <v>414</v>
      </c>
      <c r="C13" s="97" t="str">
        <f>VLOOKUP(B13,'OBJETOS-MATERIALIDADE-2024'!$B:$C,2,0)</f>
        <v>4</v>
      </c>
      <c r="D13" s="98">
        <f t="shared" si="0"/>
        <v>16</v>
      </c>
      <c r="E13" s="99">
        <f>VLOOKUP(B13,'OBJETOS-RELEVÂNCIA-2024'!$B:$C,2,0)</f>
        <v>0.25</v>
      </c>
      <c r="F13" s="100">
        <f t="shared" si="1"/>
        <v>0.5</v>
      </c>
      <c r="G13" s="101">
        <f>VLOOKUP(B13,'OBJETOS-CRITICIDADE-2024'!$B:$C,2,0)</f>
        <v>1.25</v>
      </c>
      <c r="H13" s="102">
        <f t="shared" si="2"/>
        <v>5</v>
      </c>
      <c r="I13" s="103">
        <f t="shared" si="3"/>
        <v>1.5</v>
      </c>
      <c r="J13" s="104">
        <f t="shared" si="4"/>
        <v>21.5</v>
      </c>
      <c r="K13" s="89" t="s">
        <v>720</v>
      </c>
    </row>
    <row r="14" spans="1:11" x14ac:dyDescent="0.2">
      <c r="A14" s="96">
        <f>'Cadastro-Objetos de Auditoria'!A36</f>
        <v>35</v>
      </c>
      <c r="B14" s="84" t="s">
        <v>406</v>
      </c>
      <c r="C14" s="97" t="str">
        <f>VLOOKUP(B14,'OBJETOS-MATERIALIDADE-2024'!$B:$C,2,0)</f>
        <v>4</v>
      </c>
      <c r="D14" s="98">
        <f t="shared" si="0"/>
        <v>16</v>
      </c>
      <c r="E14" s="99">
        <f>VLOOKUP(B14,'OBJETOS-RELEVÂNCIA-2024'!$B:$C,2,0)</f>
        <v>0</v>
      </c>
      <c r="F14" s="100">
        <f t="shared" si="1"/>
        <v>0</v>
      </c>
      <c r="G14" s="101">
        <f>VLOOKUP(B14,'OBJETOS-CRITICIDADE-2024'!$B:$C,2,0)</f>
        <v>1.25</v>
      </c>
      <c r="H14" s="102">
        <f t="shared" si="2"/>
        <v>5</v>
      </c>
      <c r="I14" s="103">
        <f t="shared" si="3"/>
        <v>1.25</v>
      </c>
      <c r="J14" s="104">
        <f t="shared" si="4"/>
        <v>21</v>
      </c>
      <c r="K14" s="89" t="s">
        <v>720</v>
      </c>
    </row>
    <row r="15" spans="1:11" x14ac:dyDescent="0.2">
      <c r="A15" s="96">
        <f>'Cadastro-Objetos de Auditoria'!A34</f>
        <v>33</v>
      </c>
      <c r="B15" s="84" t="s">
        <v>404</v>
      </c>
      <c r="C15" s="97" t="str">
        <f>VLOOKUP(B15,'OBJETOS-MATERIALIDADE-2024'!$B:$C,2,0)</f>
        <v>4</v>
      </c>
      <c r="D15" s="98">
        <f t="shared" si="0"/>
        <v>16</v>
      </c>
      <c r="E15" s="99">
        <f>VLOOKUP(B15,'OBJETOS-RELEVÂNCIA-2024'!$B:$C,2,0)</f>
        <v>0.25</v>
      </c>
      <c r="F15" s="100">
        <f t="shared" si="1"/>
        <v>0.5</v>
      </c>
      <c r="G15" s="101">
        <f>VLOOKUP(B15,'OBJETOS-CRITICIDADE-2024'!$B:$C,2,0)</f>
        <v>1</v>
      </c>
      <c r="H15" s="102">
        <f t="shared" si="2"/>
        <v>4</v>
      </c>
      <c r="I15" s="103">
        <f t="shared" si="3"/>
        <v>1.25</v>
      </c>
      <c r="J15" s="104">
        <f t="shared" si="4"/>
        <v>20.5</v>
      </c>
      <c r="K15" s="89" t="s">
        <v>720</v>
      </c>
    </row>
    <row r="16" spans="1:11" x14ac:dyDescent="0.2">
      <c r="A16" s="96">
        <f>'Cadastro-Objetos de Auditoria'!A8</f>
        <v>7</v>
      </c>
      <c r="B16" s="84" t="s">
        <v>417</v>
      </c>
      <c r="C16" s="97" t="str">
        <f>VLOOKUP(B16,'OBJETOS-MATERIALIDADE-2024'!$B:$C,2,0)</f>
        <v>0</v>
      </c>
      <c r="D16" s="98">
        <f t="shared" si="0"/>
        <v>0</v>
      </c>
      <c r="E16" s="99">
        <f>VLOOKUP(B16,'OBJETOS-RELEVÂNCIA-2024'!$B:$C,2,0)</f>
        <v>2.25</v>
      </c>
      <c r="F16" s="100">
        <f t="shared" si="1"/>
        <v>4.5</v>
      </c>
      <c r="G16" s="101">
        <f>VLOOKUP(B16,'OBJETOS-CRITICIDADE-2024'!$B:$C,2,0)</f>
        <v>3.25</v>
      </c>
      <c r="H16" s="102">
        <f t="shared" si="2"/>
        <v>13</v>
      </c>
      <c r="I16" s="103">
        <f t="shared" si="3"/>
        <v>5.5</v>
      </c>
      <c r="J16" s="104">
        <f t="shared" si="4"/>
        <v>17.5</v>
      </c>
      <c r="K16" s="89" t="s">
        <v>720</v>
      </c>
    </row>
    <row r="17" spans="1:11" x14ac:dyDescent="0.2">
      <c r="A17" s="96">
        <f>'Cadastro-Objetos de Auditoria'!A24</f>
        <v>23</v>
      </c>
      <c r="B17" s="84" t="s">
        <v>393</v>
      </c>
      <c r="C17" s="97" t="str">
        <f>VLOOKUP(B17,'OBJETOS-MATERIALIDADE-2024'!$B:$C,2,0)</f>
        <v>3</v>
      </c>
      <c r="D17" s="98">
        <f t="shared" si="0"/>
        <v>12</v>
      </c>
      <c r="E17" s="99">
        <f>VLOOKUP(B17,'OBJETOS-RELEVÂNCIA-2024'!$B:$C,2,0)</f>
        <v>0.25</v>
      </c>
      <c r="F17" s="100">
        <f t="shared" si="1"/>
        <v>0.5</v>
      </c>
      <c r="G17" s="101">
        <f>VLOOKUP(B17,'OBJETOS-CRITICIDADE-2024'!$B:$C,2,0)</f>
        <v>1.25</v>
      </c>
      <c r="H17" s="102">
        <f t="shared" si="2"/>
        <v>5</v>
      </c>
      <c r="I17" s="103">
        <f t="shared" si="3"/>
        <v>1.5</v>
      </c>
      <c r="J17" s="104">
        <f t="shared" si="4"/>
        <v>17.5</v>
      </c>
      <c r="K17" s="89" t="s">
        <v>720</v>
      </c>
    </row>
    <row r="18" spans="1:11" x14ac:dyDescent="0.2">
      <c r="A18" s="96">
        <f>'Cadastro-Objetos de Auditoria'!A35</f>
        <v>34</v>
      </c>
      <c r="B18" s="84" t="s">
        <v>405</v>
      </c>
      <c r="C18" s="97" t="str">
        <f>VLOOKUP(B18,'OBJETOS-MATERIALIDADE-2024'!$B:$C,2,0)</f>
        <v>3</v>
      </c>
      <c r="D18" s="98">
        <f t="shared" si="0"/>
        <v>12</v>
      </c>
      <c r="E18" s="99">
        <f>VLOOKUP(B18,'OBJETOS-RELEVÂNCIA-2024'!$B:$C,2,0)</f>
        <v>0.25</v>
      </c>
      <c r="F18" s="100">
        <f t="shared" si="1"/>
        <v>0.5</v>
      </c>
      <c r="G18" s="101">
        <f>VLOOKUP(B18,'OBJETOS-CRITICIDADE-2024'!$B:$C,2,0)</f>
        <v>1.25</v>
      </c>
      <c r="H18" s="102">
        <f t="shared" si="2"/>
        <v>5</v>
      </c>
      <c r="I18" s="103">
        <f t="shared" si="3"/>
        <v>1.5</v>
      </c>
      <c r="J18" s="104">
        <f t="shared" si="4"/>
        <v>17.5</v>
      </c>
      <c r="K18" s="89" t="s">
        <v>720</v>
      </c>
    </row>
    <row r="19" spans="1:11" x14ac:dyDescent="0.2">
      <c r="A19" s="96">
        <f>'Cadastro-Objetos de Auditoria'!A21</f>
        <v>20</v>
      </c>
      <c r="B19" s="84" t="s">
        <v>390</v>
      </c>
      <c r="C19" s="97" t="str">
        <f>VLOOKUP(B19,'OBJETOS-MATERIALIDADE-2024'!$B:$C,2,0)</f>
        <v>3</v>
      </c>
      <c r="D19" s="98">
        <f t="shared" si="0"/>
        <v>12</v>
      </c>
      <c r="E19" s="99">
        <f>VLOOKUP(B19,'OBJETOS-RELEVÂNCIA-2024'!$B:$C,2,0)</f>
        <v>0.25</v>
      </c>
      <c r="F19" s="100">
        <f t="shared" si="1"/>
        <v>0.5</v>
      </c>
      <c r="G19" s="101">
        <f>VLOOKUP(B19,'OBJETOS-CRITICIDADE-2024'!$B:$C,2,0)</f>
        <v>1</v>
      </c>
      <c r="H19" s="102">
        <f t="shared" si="2"/>
        <v>4</v>
      </c>
      <c r="I19" s="103">
        <f t="shared" si="3"/>
        <v>1.25</v>
      </c>
      <c r="J19" s="104">
        <f t="shared" si="4"/>
        <v>16.5</v>
      </c>
      <c r="K19" s="89" t="s">
        <v>720</v>
      </c>
    </row>
    <row r="20" spans="1:11" x14ac:dyDescent="0.2">
      <c r="A20" s="96">
        <f>'Cadastro-Objetos de Auditoria'!A39</f>
        <v>38</v>
      </c>
      <c r="B20" s="84" t="s">
        <v>408</v>
      </c>
      <c r="C20" s="97" t="str">
        <f>VLOOKUP(B20,'OBJETOS-MATERIALIDADE-2024'!$B:$C,2,0)</f>
        <v>2</v>
      </c>
      <c r="D20" s="98">
        <f t="shared" si="0"/>
        <v>8</v>
      </c>
      <c r="E20" s="99">
        <f>VLOOKUP(B20,'OBJETOS-RELEVÂNCIA-2024'!$B:$C,2,0)</f>
        <v>0.25</v>
      </c>
      <c r="F20" s="100">
        <f t="shared" si="1"/>
        <v>0.5</v>
      </c>
      <c r="G20" s="101">
        <f>VLOOKUP(B20,'OBJETOS-CRITICIDADE-2024'!$B:$C,2,0)</f>
        <v>2</v>
      </c>
      <c r="H20" s="102">
        <f t="shared" si="2"/>
        <v>8</v>
      </c>
      <c r="I20" s="103">
        <f t="shared" si="3"/>
        <v>2.25</v>
      </c>
      <c r="J20" s="104">
        <f t="shared" si="4"/>
        <v>16.5</v>
      </c>
      <c r="K20" s="89" t="s">
        <v>720</v>
      </c>
    </row>
    <row r="21" spans="1:11" x14ac:dyDescent="0.2">
      <c r="A21" s="96">
        <f>'Cadastro-Objetos de Auditoria'!A48</f>
        <v>47</v>
      </c>
      <c r="B21" s="84" t="s">
        <v>421</v>
      </c>
      <c r="C21" s="97" t="str">
        <f>VLOOKUP(B21,'OBJETOS-MATERIALIDADE-2024'!$B:$C,2,0)</f>
        <v>2</v>
      </c>
      <c r="D21" s="98">
        <f t="shared" si="0"/>
        <v>8</v>
      </c>
      <c r="E21" s="99">
        <f>VLOOKUP(B21,'OBJETOS-RELEVÂNCIA-2024'!$B:$C,2,0)</f>
        <v>0.25</v>
      </c>
      <c r="F21" s="100">
        <f t="shared" si="1"/>
        <v>0.5</v>
      </c>
      <c r="G21" s="101">
        <f>VLOOKUP(B21,'OBJETOS-CRITICIDADE-2024'!$B:$C,2,0)</f>
        <v>2</v>
      </c>
      <c r="H21" s="102">
        <f t="shared" si="2"/>
        <v>8</v>
      </c>
      <c r="I21" s="103">
        <f t="shared" si="3"/>
        <v>2.25</v>
      </c>
      <c r="J21" s="104">
        <f t="shared" si="4"/>
        <v>16.5</v>
      </c>
      <c r="K21" s="89" t="s">
        <v>720</v>
      </c>
    </row>
    <row r="22" spans="1:11" x14ac:dyDescent="0.2">
      <c r="A22" s="96">
        <f>'Cadastro-Objetos de Auditoria'!A55</f>
        <v>54</v>
      </c>
      <c r="B22" s="84" t="s">
        <v>428</v>
      </c>
      <c r="C22" s="97" t="str">
        <f>VLOOKUP(B22,'OBJETOS-MATERIALIDADE-2024'!$B:$C,2,0)</f>
        <v>1</v>
      </c>
      <c r="D22" s="98">
        <f t="shared" si="0"/>
        <v>4</v>
      </c>
      <c r="E22" s="99">
        <f>VLOOKUP(B22,'OBJETOS-RELEVÂNCIA-2024'!$B:$C,2,0)</f>
        <v>3</v>
      </c>
      <c r="F22" s="100">
        <f t="shared" si="1"/>
        <v>6</v>
      </c>
      <c r="G22" s="101">
        <f>VLOOKUP(B22,'OBJETOS-CRITICIDADE-2024'!$B:$C,2,0)</f>
        <v>1.25</v>
      </c>
      <c r="H22" s="102">
        <f t="shared" si="2"/>
        <v>5</v>
      </c>
      <c r="I22" s="103">
        <f t="shared" si="3"/>
        <v>4.25</v>
      </c>
      <c r="J22" s="104">
        <f t="shared" si="4"/>
        <v>15</v>
      </c>
      <c r="K22" s="89" t="s">
        <v>720</v>
      </c>
    </row>
    <row r="23" spans="1:11" x14ac:dyDescent="0.2">
      <c r="A23" s="96">
        <f>'Cadastro-Objetos de Auditoria'!A30</f>
        <v>29</v>
      </c>
      <c r="B23" s="84" t="s">
        <v>400</v>
      </c>
      <c r="C23" s="97" t="str">
        <f>VLOOKUP(B23,'OBJETOS-MATERIALIDADE-2024'!$B:$C,2,0)</f>
        <v>0</v>
      </c>
      <c r="D23" s="98">
        <f t="shared" si="0"/>
        <v>0</v>
      </c>
      <c r="E23" s="99">
        <f>VLOOKUP(B23,'OBJETOS-RELEVÂNCIA-2024'!$B:$C,2,0)</f>
        <v>1.25</v>
      </c>
      <c r="F23" s="100">
        <f t="shared" si="1"/>
        <v>2.5</v>
      </c>
      <c r="G23" s="101">
        <f>VLOOKUP(B23,'OBJETOS-CRITICIDADE-2024'!$B:$C,2,0)</f>
        <v>3</v>
      </c>
      <c r="H23" s="102">
        <f t="shared" si="2"/>
        <v>12</v>
      </c>
      <c r="I23" s="103">
        <f t="shared" si="3"/>
        <v>4.25</v>
      </c>
      <c r="J23" s="104">
        <f t="shared" si="4"/>
        <v>14.5</v>
      </c>
      <c r="K23" s="89" t="s">
        <v>720</v>
      </c>
    </row>
    <row r="24" spans="1:11" x14ac:dyDescent="0.2">
      <c r="A24" s="96">
        <f>'Cadastro-Objetos de Auditoria'!A4</f>
        <v>3</v>
      </c>
      <c r="B24" s="84" t="s">
        <v>367</v>
      </c>
      <c r="C24" s="97" t="str">
        <f>VLOOKUP(B24,'OBJETOS-MATERIALIDADE-2024'!$B:$C,2,0)</f>
        <v>0</v>
      </c>
      <c r="D24" s="98">
        <f t="shared" si="0"/>
        <v>0</v>
      </c>
      <c r="E24" s="99">
        <f>VLOOKUP(B24,'OBJETOS-RELEVÂNCIA-2024'!$B:$C,2,0)</f>
        <v>2.25</v>
      </c>
      <c r="F24" s="100">
        <f t="shared" si="1"/>
        <v>4.5</v>
      </c>
      <c r="G24" s="101">
        <f>VLOOKUP(B24,'OBJETOS-CRITICIDADE-2024'!$B:$C,2,0)</f>
        <v>2.25</v>
      </c>
      <c r="H24" s="102">
        <f t="shared" si="2"/>
        <v>9</v>
      </c>
      <c r="I24" s="103">
        <f t="shared" si="3"/>
        <v>4.5</v>
      </c>
      <c r="J24" s="104">
        <f t="shared" si="4"/>
        <v>13.5</v>
      </c>
      <c r="K24" s="89" t="s">
        <v>721</v>
      </c>
    </row>
    <row r="25" spans="1:11" x14ac:dyDescent="0.2">
      <c r="A25" s="96">
        <f>'Cadastro-Objetos de Auditoria'!A5</f>
        <v>4</v>
      </c>
      <c r="B25" s="84" t="s">
        <v>368</v>
      </c>
      <c r="C25" s="97" t="str">
        <f>VLOOKUP(B25,'OBJETOS-MATERIALIDADE-2024'!$B:$C,2,0)</f>
        <v>1</v>
      </c>
      <c r="D25" s="98">
        <f t="shared" si="0"/>
        <v>4</v>
      </c>
      <c r="E25" s="99">
        <f>VLOOKUP(B25,'OBJETOS-RELEVÂNCIA-2024'!$B:$C,2,0)</f>
        <v>2.75</v>
      </c>
      <c r="F25" s="100">
        <f t="shared" si="1"/>
        <v>5.5</v>
      </c>
      <c r="G25" s="101">
        <f>VLOOKUP(B25,'OBJETOS-CRITICIDADE-2024'!$B:$C,2,0)</f>
        <v>1</v>
      </c>
      <c r="H25" s="102">
        <f t="shared" si="2"/>
        <v>4</v>
      </c>
      <c r="I25" s="103">
        <f t="shared" si="3"/>
        <v>3.75</v>
      </c>
      <c r="J25" s="104">
        <f t="shared" si="4"/>
        <v>13.5</v>
      </c>
      <c r="K25" s="89" t="s">
        <v>721</v>
      </c>
    </row>
    <row r="26" spans="1:11" x14ac:dyDescent="0.2">
      <c r="A26" s="96">
        <f>'Cadastro-Objetos de Auditoria'!A38</f>
        <v>37</v>
      </c>
      <c r="B26" s="84" t="s">
        <v>419</v>
      </c>
      <c r="C26" s="97" t="str">
        <f>VLOOKUP(B26,'OBJETOS-MATERIALIDADE-2024'!$B:$C,2,0)</f>
        <v>2</v>
      </c>
      <c r="D26" s="98">
        <f t="shared" si="0"/>
        <v>8</v>
      </c>
      <c r="E26" s="99">
        <f>VLOOKUP(B26,'OBJETOS-RELEVÂNCIA-2024'!$B:$C,2,0)</f>
        <v>0</v>
      </c>
      <c r="F26" s="100">
        <f t="shared" si="1"/>
        <v>0</v>
      </c>
      <c r="G26" s="101">
        <f>VLOOKUP(B26,'OBJETOS-CRITICIDADE-2024'!$B:$C,2,0)</f>
        <v>1.25</v>
      </c>
      <c r="H26" s="102">
        <f t="shared" si="2"/>
        <v>5</v>
      </c>
      <c r="I26" s="103">
        <f t="shared" si="3"/>
        <v>1.25</v>
      </c>
      <c r="J26" s="104">
        <f t="shared" si="4"/>
        <v>13</v>
      </c>
      <c r="K26" s="89" t="s">
        <v>721</v>
      </c>
    </row>
    <row r="27" spans="1:11" x14ac:dyDescent="0.2">
      <c r="A27" s="96">
        <f>'Cadastro-Objetos de Auditoria'!A14</f>
        <v>13</v>
      </c>
      <c r="B27" s="84" t="s">
        <v>383</v>
      </c>
      <c r="C27" s="97" t="str">
        <f>VLOOKUP(B27,'OBJETOS-MATERIALIDADE-2024'!$B:$C,2,0)</f>
        <v>0</v>
      </c>
      <c r="D27" s="98">
        <f t="shared" si="0"/>
        <v>0</v>
      </c>
      <c r="E27" s="99">
        <f>VLOOKUP(B27,'OBJETOS-RELEVÂNCIA-2024'!$B:$C,2,0)</f>
        <v>3.25</v>
      </c>
      <c r="F27" s="100">
        <f t="shared" si="1"/>
        <v>6.5</v>
      </c>
      <c r="G27" s="101">
        <f>VLOOKUP(B27,'OBJETOS-CRITICIDADE-2024'!$B:$C,2,0)</f>
        <v>1.5</v>
      </c>
      <c r="H27" s="102">
        <f t="shared" si="2"/>
        <v>6</v>
      </c>
      <c r="I27" s="103">
        <f t="shared" si="3"/>
        <v>4.75</v>
      </c>
      <c r="J27" s="104">
        <f t="shared" si="4"/>
        <v>12.5</v>
      </c>
      <c r="K27" s="89" t="s">
        <v>721</v>
      </c>
    </row>
    <row r="28" spans="1:11" x14ac:dyDescent="0.2">
      <c r="A28" s="96">
        <f>'Cadastro-Objetos de Auditoria'!A18</f>
        <v>17</v>
      </c>
      <c r="B28" s="84" t="s">
        <v>387</v>
      </c>
      <c r="C28" s="97" t="str">
        <f>VLOOKUP(B28,'OBJETOS-MATERIALIDADE-2024'!$B:$C,2,0)</f>
        <v>0</v>
      </c>
      <c r="D28" s="98">
        <f t="shared" si="0"/>
        <v>0</v>
      </c>
      <c r="E28" s="99">
        <f>VLOOKUP(B28,'OBJETOS-RELEVÂNCIA-2024'!$B:$C,2,0)</f>
        <v>3.25</v>
      </c>
      <c r="F28" s="100">
        <f t="shared" si="1"/>
        <v>6.5</v>
      </c>
      <c r="G28" s="101">
        <f>VLOOKUP(B28,'OBJETOS-CRITICIDADE-2024'!$B:$C,2,0)</f>
        <v>1.5</v>
      </c>
      <c r="H28" s="102">
        <f t="shared" si="2"/>
        <v>6</v>
      </c>
      <c r="I28" s="103">
        <f t="shared" si="3"/>
        <v>4.75</v>
      </c>
      <c r="J28" s="104">
        <f t="shared" si="4"/>
        <v>12.5</v>
      </c>
      <c r="K28" s="89" t="s">
        <v>721</v>
      </c>
    </row>
    <row r="29" spans="1:11" x14ac:dyDescent="0.2">
      <c r="A29" s="96">
        <f>'Cadastro-Objetos de Auditoria'!A41</f>
        <v>40</v>
      </c>
      <c r="B29" s="84" t="s">
        <v>410</v>
      </c>
      <c r="C29" s="97" t="str">
        <f>VLOOKUP(B29,'OBJETOS-MATERIALIDADE-2024'!$B:$C,2,0)</f>
        <v>1</v>
      </c>
      <c r="D29" s="98">
        <f t="shared" si="0"/>
        <v>4</v>
      </c>
      <c r="E29" s="99">
        <f>VLOOKUP(B29,'OBJETOS-RELEVÂNCIA-2024'!$B:$C,2,0)</f>
        <v>0</v>
      </c>
      <c r="F29" s="100">
        <f t="shared" si="1"/>
        <v>0</v>
      </c>
      <c r="G29" s="101">
        <f>VLOOKUP(B29,'OBJETOS-CRITICIDADE-2024'!$B:$C,2,0)</f>
        <v>1.75</v>
      </c>
      <c r="H29" s="102">
        <f t="shared" si="2"/>
        <v>7</v>
      </c>
      <c r="I29" s="103">
        <f t="shared" si="3"/>
        <v>1.75</v>
      </c>
      <c r="J29" s="104">
        <f t="shared" si="4"/>
        <v>11</v>
      </c>
      <c r="K29" s="89" t="s">
        <v>721</v>
      </c>
    </row>
    <row r="30" spans="1:11" x14ac:dyDescent="0.2">
      <c r="A30" s="96">
        <f>'Cadastro-Objetos de Auditoria'!A19</f>
        <v>18</v>
      </c>
      <c r="B30" s="84" t="s">
        <v>388</v>
      </c>
      <c r="C30" s="97" t="str">
        <f>VLOOKUP(B30,'OBJETOS-MATERIALIDADE-2024'!$B:$C,2,0)</f>
        <v>0</v>
      </c>
      <c r="D30" s="98">
        <f t="shared" si="0"/>
        <v>0</v>
      </c>
      <c r="E30" s="99">
        <f>VLOOKUP(B30,'OBJETOS-RELEVÂNCIA-2024'!$B:$C,2,0)</f>
        <v>0.5</v>
      </c>
      <c r="F30" s="100">
        <f t="shared" si="1"/>
        <v>1</v>
      </c>
      <c r="G30" s="101">
        <f>VLOOKUP(B30,'OBJETOS-CRITICIDADE-2024'!$B:$C,2,0)</f>
        <v>2.5</v>
      </c>
      <c r="H30" s="102">
        <f t="shared" si="2"/>
        <v>10</v>
      </c>
      <c r="I30" s="103">
        <f t="shared" si="3"/>
        <v>3</v>
      </c>
      <c r="J30" s="104">
        <f t="shared" si="4"/>
        <v>11</v>
      </c>
      <c r="K30" s="89" t="s">
        <v>721</v>
      </c>
    </row>
    <row r="31" spans="1:11" x14ac:dyDescent="0.2">
      <c r="A31" s="96">
        <f>'Cadastro-Objetos de Auditoria'!A9</f>
        <v>8</v>
      </c>
      <c r="B31" s="84" t="s">
        <v>372</v>
      </c>
      <c r="C31" s="97" t="str">
        <f>VLOOKUP(B31,'OBJETOS-MATERIALIDADE-2024'!$B:$C,2,0)</f>
        <v>0</v>
      </c>
      <c r="D31" s="98">
        <f t="shared" si="0"/>
        <v>0</v>
      </c>
      <c r="E31" s="99">
        <f>VLOOKUP(B31,'OBJETOS-RELEVÂNCIA-2024'!$B:$C,2,0)</f>
        <v>2.25</v>
      </c>
      <c r="F31" s="100">
        <f t="shared" si="1"/>
        <v>4.5</v>
      </c>
      <c r="G31" s="101">
        <f>VLOOKUP(B31,'OBJETOS-CRITICIDADE-2024'!$B:$C,2,0)</f>
        <v>1.5</v>
      </c>
      <c r="H31" s="102">
        <f t="shared" si="2"/>
        <v>6</v>
      </c>
      <c r="I31" s="103">
        <f t="shared" si="3"/>
        <v>3.75</v>
      </c>
      <c r="J31" s="104">
        <f t="shared" si="4"/>
        <v>10.5</v>
      </c>
      <c r="K31" s="89" t="s">
        <v>721</v>
      </c>
    </row>
    <row r="32" spans="1:11" x14ac:dyDescent="0.2">
      <c r="A32" s="96">
        <f>'Cadastro-Objetos de Auditoria'!A15</f>
        <v>14</v>
      </c>
      <c r="B32" s="84" t="s">
        <v>384</v>
      </c>
      <c r="C32" s="97" t="str">
        <f>VLOOKUP(B32,'OBJETOS-MATERIALIDADE-2024'!$B:$C,2,0)</f>
        <v>0</v>
      </c>
      <c r="D32" s="98">
        <f t="shared" si="0"/>
        <v>0</v>
      </c>
      <c r="E32" s="99">
        <f>VLOOKUP(B32,'OBJETOS-RELEVÂNCIA-2024'!$B:$C,2,0)</f>
        <v>3.25</v>
      </c>
      <c r="F32" s="100">
        <f t="shared" si="1"/>
        <v>6.5</v>
      </c>
      <c r="G32" s="101">
        <f>VLOOKUP(B32,'OBJETOS-CRITICIDADE-2024'!$B:$C,2,0)</f>
        <v>1</v>
      </c>
      <c r="H32" s="102">
        <f t="shared" si="2"/>
        <v>4</v>
      </c>
      <c r="I32" s="103">
        <f t="shared" si="3"/>
        <v>4.25</v>
      </c>
      <c r="J32" s="104">
        <f t="shared" si="4"/>
        <v>10.5</v>
      </c>
      <c r="K32" s="89" t="s">
        <v>721</v>
      </c>
    </row>
    <row r="33" spans="1:11" x14ac:dyDescent="0.2">
      <c r="A33" s="96">
        <f>'Cadastro-Objetos de Auditoria'!A16</f>
        <v>15</v>
      </c>
      <c r="B33" s="84" t="s">
        <v>385</v>
      </c>
      <c r="C33" s="97" t="str">
        <f>VLOOKUP(B33,'OBJETOS-MATERIALIDADE-2024'!$B:$C,2,0)</f>
        <v>0</v>
      </c>
      <c r="D33" s="98">
        <f t="shared" si="0"/>
        <v>0</v>
      </c>
      <c r="E33" s="99">
        <f>VLOOKUP(B33,'OBJETOS-RELEVÂNCIA-2024'!$B:$C,2,0)</f>
        <v>3.25</v>
      </c>
      <c r="F33" s="100">
        <f t="shared" si="1"/>
        <v>6.5</v>
      </c>
      <c r="G33" s="101">
        <f>VLOOKUP(B33,'OBJETOS-CRITICIDADE-2024'!$B:$C,2,0)</f>
        <v>1</v>
      </c>
      <c r="H33" s="102">
        <f t="shared" si="2"/>
        <v>4</v>
      </c>
      <c r="I33" s="103">
        <f t="shared" si="3"/>
        <v>4.25</v>
      </c>
      <c r="J33" s="104">
        <f t="shared" si="4"/>
        <v>10.5</v>
      </c>
      <c r="K33" s="89" t="s">
        <v>721</v>
      </c>
    </row>
    <row r="34" spans="1:11" x14ac:dyDescent="0.2">
      <c r="A34" s="96">
        <f>'Cadastro-Objetos de Auditoria'!A17</f>
        <v>16</v>
      </c>
      <c r="B34" s="84" t="s">
        <v>386</v>
      </c>
      <c r="C34" s="97" t="str">
        <f>VLOOKUP(B34,'OBJETOS-MATERIALIDADE-2024'!$B:$C,2,0)</f>
        <v>0</v>
      </c>
      <c r="D34" s="98">
        <f t="shared" ref="D34:D58" si="5">C34*4</f>
        <v>0</v>
      </c>
      <c r="E34" s="99">
        <f>VLOOKUP(B34,'OBJETOS-RELEVÂNCIA-2024'!$B:$C,2,0)</f>
        <v>3.25</v>
      </c>
      <c r="F34" s="100">
        <f t="shared" ref="F34:F58" si="6">+E34*2</f>
        <v>6.5</v>
      </c>
      <c r="G34" s="101">
        <f>VLOOKUP(B34,'OBJETOS-CRITICIDADE-2024'!$B:$C,2,0)</f>
        <v>1</v>
      </c>
      <c r="H34" s="102">
        <f t="shared" ref="H34:H58" si="7">+G34*4</f>
        <v>4</v>
      </c>
      <c r="I34" s="103">
        <f t="shared" ref="I34:I58" si="8">SUM(C34,E34,G34)</f>
        <v>4.25</v>
      </c>
      <c r="J34" s="104">
        <f t="shared" ref="J34:J58" si="9">SUM(D34,F34,H34)</f>
        <v>10.5</v>
      </c>
      <c r="K34" s="89" t="s">
        <v>721</v>
      </c>
    </row>
    <row r="35" spans="1:11" x14ac:dyDescent="0.2">
      <c r="A35" s="96">
        <f>'Cadastro-Objetos de Auditoria'!A20</f>
        <v>19</v>
      </c>
      <c r="B35" s="84" t="s">
        <v>418</v>
      </c>
      <c r="C35" s="97" t="str">
        <f>VLOOKUP(B35,'OBJETOS-MATERIALIDADE-2024'!$B:$C,2,0)</f>
        <v>0</v>
      </c>
      <c r="D35" s="98">
        <f t="shared" si="5"/>
        <v>0</v>
      </c>
      <c r="E35" s="99">
        <f>VLOOKUP(B35,'OBJETOS-RELEVÂNCIA-2024'!$B:$C,2,0)</f>
        <v>3.25</v>
      </c>
      <c r="F35" s="100">
        <f t="shared" si="6"/>
        <v>6.5</v>
      </c>
      <c r="G35" s="101">
        <f>VLOOKUP(B35,'OBJETOS-CRITICIDADE-2024'!$B:$C,2,0)</f>
        <v>1</v>
      </c>
      <c r="H35" s="102">
        <f t="shared" si="7"/>
        <v>4</v>
      </c>
      <c r="I35" s="103">
        <f t="shared" si="8"/>
        <v>4.25</v>
      </c>
      <c r="J35" s="104">
        <f t="shared" si="9"/>
        <v>10.5</v>
      </c>
      <c r="K35" s="89" t="s">
        <v>722</v>
      </c>
    </row>
    <row r="36" spans="1:11" x14ac:dyDescent="0.2">
      <c r="A36" s="96">
        <f>'Cadastro-Objetos de Auditoria'!A22</f>
        <v>21</v>
      </c>
      <c r="B36" s="84" t="s">
        <v>391</v>
      </c>
      <c r="C36" s="97" t="str">
        <f>VLOOKUP(B36,'OBJETOS-MATERIALIDADE-2024'!$B:$C,2,0)</f>
        <v>0</v>
      </c>
      <c r="D36" s="98">
        <f t="shared" si="5"/>
        <v>0</v>
      </c>
      <c r="E36" s="99">
        <f>VLOOKUP(B36,'OBJETOS-RELEVÂNCIA-2024'!$B:$C,2,0)</f>
        <v>3.25</v>
      </c>
      <c r="F36" s="100">
        <f t="shared" si="6"/>
        <v>6.5</v>
      </c>
      <c r="G36" s="101">
        <f>VLOOKUP(B36,'OBJETOS-CRITICIDADE-2024'!$B:$C,2,0)</f>
        <v>1</v>
      </c>
      <c r="H36" s="102">
        <f t="shared" si="7"/>
        <v>4</v>
      </c>
      <c r="I36" s="103">
        <f t="shared" si="8"/>
        <v>4.25</v>
      </c>
      <c r="J36" s="104">
        <f t="shared" si="9"/>
        <v>10.5</v>
      </c>
      <c r="K36" s="89" t="s">
        <v>722</v>
      </c>
    </row>
    <row r="37" spans="1:11" x14ac:dyDescent="0.2">
      <c r="A37" s="96">
        <f>'Cadastro-Objetos de Auditoria'!A27</f>
        <v>26</v>
      </c>
      <c r="B37" s="84" t="s">
        <v>396</v>
      </c>
      <c r="C37" s="97" t="str">
        <f>VLOOKUP(B37,'OBJETOS-MATERIALIDADE-2024'!$B:$C,2,0)</f>
        <v>0</v>
      </c>
      <c r="D37" s="98">
        <f t="shared" si="5"/>
        <v>0</v>
      </c>
      <c r="E37" s="99">
        <f>VLOOKUP(B37,'OBJETOS-RELEVÂNCIA-2024'!$B:$C,2,0)</f>
        <v>3.25</v>
      </c>
      <c r="F37" s="100">
        <f t="shared" si="6"/>
        <v>6.5</v>
      </c>
      <c r="G37" s="101">
        <f>VLOOKUP(B37,'OBJETOS-CRITICIDADE-2024'!$B:$C,2,0)</f>
        <v>1</v>
      </c>
      <c r="H37" s="102">
        <f t="shared" si="7"/>
        <v>4</v>
      </c>
      <c r="I37" s="103">
        <f t="shared" si="8"/>
        <v>4.25</v>
      </c>
      <c r="J37" s="104">
        <f t="shared" si="9"/>
        <v>10.5</v>
      </c>
      <c r="K37" s="89" t="s">
        <v>722</v>
      </c>
    </row>
    <row r="38" spans="1:11" x14ac:dyDescent="0.2">
      <c r="A38" s="96">
        <f>'Cadastro-Objetos de Auditoria'!A29</f>
        <v>28</v>
      </c>
      <c r="B38" s="84" t="s">
        <v>399</v>
      </c>
      <c r="C38" s="97" t="str">
        <f>VLOOKUP(B38,'OBJETOS-MATERIALIDADE-2024'!$B:$C,2,0)</f>
        <v>1</v>
      </c>
      <c r="D38" s="98">
        <f t="shared" si="5"/>
        <v>4</v>
      </c>
      <c r="E38" s="99">
        <f>VLOOKUP(B38,'OBJETOS-RELEVÂNCIA-2024'!$B:$C,2,0)</f>
        <v>1.25</v>
      </c>
      <c r="F38" s="100">
        <f t="shared" si="6"/>
        <v>2.5</v>
      </c>
      <c r="G38" s="101">
        <f>VLOOKUP(B38,'OBJETOS-CRITICIDADE-2024'!$B:$C,2,0)</f>
        <v>1</v>
      </c>
      <c r="H38" s="102">
        <f t="shared" si="7"/>
        <v>4</v>
      </c>
      <c r="I38" s="103">
        <f t="shared" si="8"/>
        <v>2.25</v>
      </c>
      <c r="J38" s="104">
        <f t="shared" si="9"/>
        <v>10.5</v>
      </c>
      <c r="K38" s="89" t="s">
        <v>722</v>
      </c>
    </row>
    <row r="39" spans="1:11" x14ac:dyDescent="0.2">
      <c r="A39" s="96">
        <f>'Cadastro-Objetos de Auditoria'!A26</f>
        <v>25</v>
      </c>
      <c r="B39" s="84" t="s">
        <v>395</v>
      </c>
      <c r="C39" s="97" t="str">
        <f>VLOOKUP(B39,'OBJETOS-MATERIALIDADE-2024'!$B:$C,2,0)</f>
        <v>0</v>
      </c>
      <c r="D39" s="98">
        <f t="shared" si="5"/>
        <v>0</v>
      </c>
      <c r="E39" s="99">
        <f>VLOOKUP(B39,'OBJETOS-RELEVÂNCIA-2024'!$B:$C,2,0)</f>
        <v>2.5</v>
      </c>
      <c r="F39" s="100">
        <f t="shared" si="6"/>
        <v>5</v>
      </c>
      <c r="G39" s="101">
        <f>VLOOKUP(B39,'OBJETOS-CRITICIDADE-2024'!$B:$C,2,0)</f>
        <v>1</v>
      </c>
      <c r="H39" s="102">
        <f t="shared" si="7"/>
        <v>4</v>
      </c>
      <c r="I39" s="103">
        <f t="shared" si="8"/>
        <v>3.5</v>
      </c>
      <c r="J39" s="104">
        <f t="shared" si="9"/>
        <v>9</v>
      </c>
      <c r="K39" s="89" t="s">
        <v>722</v>
      </c>
    </row>
    <row r="40" spans="1:11" x14ac:dyDescent="0.2">
      <c r="A40" s="96">
        <f>'Cadastro-Objetos de Auditoria'!A33</f>
        <v>32</v>
      </c>
      <c r="B40" s="84" t="s">
        <v>403</v>
      </c>
      <c r="C40" s="97" t="str">
        <f>VLOOKUP(B40,'OBJETOS-MATERIALIDADE-2024'!$B:$C,2,0)</f>
        <v>0</v>
      </c>
      <c r="D40" s="98">
        <f t="shared" si="5"/>
        <v>0</v>
      </c>
      <c r="E40" s="99">
        <f>VLOOKUP(B40,'OBJETOS-RELEVÂNCIA-2024'!$B:$C,2,0)</f>
        <v>1.25</v>
      </c>
      <c r="F40" s="100">
        <f t="shared" si="6"/>
        <v>2.5</v>
      </c>
      <c r="G40" s="101">
        <f>VLOOKUP(B40,'OBJETOS-CRITICIDADE-2024'!$B:$C,2,0)</f>
        <v>1.5</v>
      </c>
      <c r="H40" s="102">
        <f t="shared" si="7"/>
        <v>6</v>
      </c>
      <c r="I40" s="103">
        <f t="shared" si="8"/>
        <v>2.75</v>
      </c>
      <c r="J40" s="104">
        <f t="shared" si="9"/>
        <v>8.5</v>
      </c>
      <c r="K40" s="89" t="s">
        <v>722</v>
      </c>
    </row>
    <row r="41" spans="1:11" x14ac:dyDescent="0.2">
      <c r="A41" s="96">
        <f>'Cadastro-Objetos de Auditoria'!A47</f>
        <v>46</v>
      </c>
      <c r="B41" s="84" t="s">
        <v>415</v>
      </c>
      <c r="C41" s="97" t="str">
        <f>VLOOKUP(B41,'OBJETOS-MATERIALIDADE-2024'!$B:$C,2,0)</f>
        <v>0</v>
      </c>
      <c r="D41" s="98">
        <f t="shared" si="5"/>
        <v>0</v>
      </c>
      <c r="E41" s="99">
        <f>VLOOKUP(B41,'OBJETOS-RELEVÂNCIA-2024'!$B:$C,2,0)</f>
        <v>2.25</v>
      </c>
      <c r="F41" s="100">
        <f t="shared" si="6"/>
        <v>4.5</v>
      </c>
      <c r="G41" s="101">
        <f>VLOOKUP(B41,'OBJETOS-CRITICIDADE-2024'!$B:$C,2,0)</f>
        <v>1</v>
      </c>
      <c r="H41" s="102">
        <f t="shared" si="7"/>
        <v>4</v>
      </c>
      <c r="I41" s="103">
        <f t="shared" si="8"/>
        <v>3.25</v>
      </c>
      <c r="J41" s="104">
        <f t="shared" si="9"/>
        <v>8.5</v>
      </c>
      <c r="K41" s="89" t="s">
        <v>722</v>
      </c>
    </row>
    <row r="42" spans="1:11" x14ac:dyDescent="0.2">
      <c r="A42" s="96">
        <f>'Cadastro-Objetos de Auditoria'!A49</f>
        <v>48</v>
      </c>
      <c r="B42" s="84" t="s">
        <v>422</v>
      </c>
      <c r="C42" s="97" t="str">
        <f>VLOOKUP(B42,'OBJETOS-MATERIALIDADE-2024'!$B:$C,2,0)</f>
        <v>0</v>
      </c>
      <c r="D42" s="98">
        <f t="shared" si="5"/>
        <v>0</v>
      </c>
      <c r="E42" s="99">
        <f>VLOOKUP(B42,'OBJETOS-RELEVÂNCIA-2024'!$B:$C,2,0)</f>
        <v>0.25</v>
      </c>
      <c r="F42" s="100">
        <f t="shared" si="6"/>
        <v>0.5</v>
      </c>
      <c r="G42" s="101">
        <f>VLOOKUP(B42,'OBJETOS-CRITICIDADE-2024'!$B:$C,2,0)</f>
        <v>2</v>
      </c>
      <c r="H42" s="102">
        <f t="shared" si="7"/>
        <v>8</v>
      </c>
      <c r="I42" s="103">
        <f t="shared" si="8"/>
        <v>2.25</v>
      </c>
      <c r="J42" s="104">
        <f t="shared" si="9"/>
        <v>8.5</v>
      </c>
      <c r="K42" s="89" t="s">
        <v>722</v>
      </c>
    </row>
    <row r="43" spans="1:11" x14ac:dyDescent="0.2">
      <c r="A43" s="96">
        <f>'Cadastro-Objetos de Auditoria'!A6</f>
        <v>5</v>
      </c>
      <c r="B43" s="84" t="s">
        <v>416</v>
      </c>
      <c r="C43" s="97" t="str">
        <f>VLOOKUP(B43,'OBJETOS-MATERIALIDADE-2024'!$B:$C,2,0)</f>
        <v>0</v>
      </c>
      <c r="D43" s="98">
        <f t="shared" si="5"/>
        <v>0</v>
      </c>
      <c r="E43" s="99">
        <f>VLOOKUP(B43,'OBJETOS-RELEVÂNCIA-2024'!$B:$C,2,0)</f>
        <v>0.5</v>
      </c>
      <c r="F43" s="100">
        <f t="shared" si="6"/>
        <v>1</v>
      </c>
      <c r="G43" s="101">
        <f>VLOOKUP(B43,'OBJETOS-CRITICIDADE-2024'!$B:$C,2,0)</f>
        <v>1.75</v>
      </c>
      <c r="H43" s="102">
        <f t="shared" si="7"/>
        <v>7</v>
      </c>
      <c r="I43" s="103">
        <f t="shared" si="8"/>
        <v>2.25</v>
      </c>
      <c r="J43" s="104">
        <f t="shared" si="9"/>
        <v>8</v>
      </c>
      <c r="K43" s="89" t="s">
        <v>722</v>
      </c>
    </row>
    <row r="44" spans="1:11" x14ac:dyDescent="0.2">
      <c r="A44" s="96">
        <f>'Cadastro-Objetos de Auditoria'!A51</f>
        <v>50</v>
      </c>
      <c r="B44" s="84" t="s">
        <v>424</v>
      </c>
      <c r="C44" s="97" t="str">
        <f>VLOOKUP(B44,'OBJETOS-MATERIALIDADE-2024'!$B:$C,2,0)</f>
        <v>0</v>
      </c>
      <c r="D44" s="98">
        <f t="shared" si="5"/>
        <v>0</v>
      </c>
      <c r="E44" s="99">
        <f>VLOOKUP(B44,'OBJETOS-RELEVÂNCIA-2024'!$B:$C,2,0)</f>
        <v>0</v>
      </c>
      <c r="F44" s="100">
        <f t="shared" si="6"/>
        <v>0</v>
      </c>
      <c r="G44" s="101">
        <f>VLOOKUP(B44,'OBJETOS-CRITICIDADE-2024'!$B:$C,2,0)</f>
        <v>2</v>
      </c>
      <c r="H44" s="102">
        <f t="shared" si="7"/>
        <v>8</v>
      </c>
      <c r="I44" s="103">
        <f t="shared" si="8"/>
        <v>2</v>
      </c>
      <c r="J44" s="104">
        <f t="shared" si="9"/>
        <v>8</v>
      </c>
      <c r="K44" s="89" t="s">
        <v>722</v>
      </c>
    </row>
    <row r="45" spans="1:11" x14ac:dyDescent="0.2">
      <c r="A45" s="96">
        <f>'Cadastro-Objetos de Auditoria'!A52</f>
        <v>51</v>
      </c>
      <c r="B45" s="84" t="s">
        <v>425</v>
      </c>
      <c r="C45" s="97" t="str">
        <f>VLOOKUP(B45,'OBJETOS-MATERIALIDADE-2024'!$B:$C,2,0)</f>
        <v>0</v>
      </c>
      <c r="D45" s="98">
        <f t="shared" si="5"/>
        <v>0</v>
      </c>
      <c r="E45" s="99">
        <f>VLOOKUP(B45,'OBJETOS-RELEVÂNCIA-2024'!$B:$C,2,0)</f>
        <v>0</v>
      </c>
      <c r="F45" s="100">
        <f t="shared" si="6"/>
        <v>0</v>
      </c>
      <c r="G45" s="101">
        <f>VLOOKUP(B45,'OBJETOS-CRITICIDADE-2024'!$B:$C,2,0)</f>
        <v>2</v>
      </c>
      <c r="H45" s="102">
        <f t="shared" si="7"/>
        <v>8</v>
      </c>
      <c r="I45" s="103">
        <f t="shared" si="8"/>
        <v>2</v>
      </c>
      <c r="J45" s="104">
        <f t="shared" si="9"/>
        <v>8</v>
      </c>
      <c r="K45" s="89" t="s">
        <v>722</v>
      </c>
    </row>
    <row r="46" spans="1:11" x14ac:dyDescent="0.2">
      <c r="A46" s="96">
        <f>'Cadastro-Objetos de Auditoria'!A7</f>
        <v>6</v>
      </c>
      <c r="B46" s="84" t="s">
        <v>371</v>
      </c>
      <c r="C46" s="97" t="str">
        <f>VLOOKUP(B46,'OBJETOS-MATERIALIDADE-2024'!$B:$C,2,0)</f>
        <v>0</v>
      </c>
      <c r="D46" s="98">
        <f t="shared" si="5"/>
        <v>0</v>
      </c>
      <c r="E46" s="99">
        <f>VLOOKUP(B46,'OBJETOS-RELEVÂNCIA-2024'!$B:$C,2,0)</f>
        <v>0.75</v>
      </c>
      <c r="F46" s="100">
        <f t="shared" si="6"/>
        <v>1.5</v>
      </c>
      <c r="G46" s="101">
        <f>VLOOKUP(B46,'OBJETOS-CRITICIDADE-2024'!$B:$C,2,0)</f>
        <v>1</v>
      </c>
      <c r="H46" s="102">
        <f t="shared" si="7"/>
        <v>4</v>
      </c>
      <c r="I46" s="103">
        <f t="shared" si="8"/>
        <v>1.75</v>
      </c>
      <c r="J46" s="104">
        <f t="shared" si="9"/>
        <v>5.5</v>
      </c>
      <c r="K46" s="89" t="s">
        <v>722</v>
      </c>
    </row>
    <row r="47" spans="1:11" x14ac:dyDescent="0.2">
      <c r="A47" s="96">
        <f>'Cadastro-Objetos de Auditoria'!A2</f>
        <v>1</v>
      </c>
      <c r="B47" s="84" t="s">
        <v>365</v>
      </c>
      <c r="C47" s="97" t="str">
        <f>VLOOKUP(B47,'OBJETOS-MATERIALIDADE-2024'!$B:$C,2,0)</f>
        <v>0</v>
      </c>
      <c r="D47" s="98">
        <f t="shared" si="5"/>
        <v>0</v>
      </c>
      <c r="E47" s="99">
        <f>VLOOKUP(B47,'OBJETOS-RELEVÂNCIA-2024'!$B:$C,2,0)</f>
        <v>0.25</v>
      </c>
      <c r="F47" s="100">
        <f t="shared" si="6"/>
        <v>0.5</v>
      </c>
      <c r="G47" s="101">
        <f>VLOOKUP(B47,'OBJETOS-CRITICIDADE-2024'!$B:$C,2,0)</f>
        <v>1</v>
      </c>
      <c r="H47" s="102">
        <f t="shared" si="7"/>
        <v>4</v>
      </c>
      <c r="I47" s="103">
        <f t="shared" si="8"/>
        <v>1.25</v>
      </c>
      <c r="J47" s="104">
        <f t="shared" si="9"/>
        <v>4.5</v>
      </c>
      <c r="K47" s="89" t="s">
        <v>723</v>
      </c>
    </row>
    <row r="48" spans="1:11" x14ac:dyDescent="0.2">
      <c r="A48" s="96">
        <f>'Cadastro-Objetos de Auditoria'!A11</f>
        <v>10</v>
      </c>
      <c r="B48" s="84" t="s">
        <v>376</v>
      </c>
      <c r="C48" s="97" t="str">
        <f>VLOOKUP(B48,'OBJETOS-MATERIALIDADE-2024'!$B:$C,2,0)</f>
        <v>0</v>
      </c>
      <c r="D48" s="98">
        <f t="shared" si="5"/>
        <v>0</v>
      </c>
      <c r="E48" s="99">
        <f>VLOOKUP(B48,'OBJETOS-RELEVÂNCIA-2024'!$B:$C,2,0)</f>
        <v>0.25</v>
      </c>
      <c r="F48" s="100">
        <f t="shared" si="6"/>
        <v>0.5</v>
      </c>
      <c r="G48" s="101">
        <f>VLOOKUP(B48,'OBJETOS-CRITICIDADE-2024'!$B:$C,2,0)</f>
        <v>1</v>
      </c>
      <c r="H48" s="102">
        <f t="shared" si="7"/>
        <v>4</v>
      </c>
      <c r="I48" s="103">
        <f t="shared" si="8"/>
        <v>1.25</v>
      </c>
      <c r="J48" s="104">
        <f t="shared" si="9"/>
        <v>4.5</v>
      </c>
      <c r="K48" s="89" t="s">
        <v>723</v>
      </c>
    </row>
    <row r="49" spans="1:11" x14ac:dyDescent="0.2">
      <c r="A49" s="96">
        <f>'Cadastro-Objetos de Auditoria'!A23</f>
        <v>22</v>
      </c>
      <c r="B49" s="84" t="s">
        <v>392</v>
      </c>
      <c r="C49" s="97" t="str">
        <f>VLOOKUP(B49,'OBJETOS-MATERIALIDADE-2024'!$B:$C,2,0)</f>
        <v>0</v>
      </c>
      <c r="D49" s="98">
        <f t="shared" si="5"/>
        <v>0</v>
      </c>
      <c r="E49" s="99">
        <f>VLOOKUP(B49,'OBJETOS-RELEVÂNCIA-2024'!$B:$C,2,0)</f>
        <v>0.25</v>
      </c>
      <c r="F49" s="100">
        <f t="shared" si="6"/>
        <v>0.5</v>
      </c>
      <c r="G49" s="101">
        <f>VLOOKUP(B49,'OBJETOS-CRITICIDADE-2024'!$B:$C,2,0)</f>
        <v>1</v>
      </c>
      <c r="H49" s="102">
        <f t="shared" si="7"/>
        <v>4</v>
      </c>
      <c r="I49" s="103">
        <f t="shared" si="8"/>
        <v>1.25</v>
      </c>
      <c r="J49" s="104">
        <f t="shared" si="9"/>
        <v>4.5</v>
      </c>
      <c r="K49" s="89" t="s">
        <v>723</v>
      </c>
    </row>
    <row r="50" spans="1:11" x14ac:dyDescent="0.2">
      <c r="A50" s="96">
        <f>'Cadastro-Objetos de Auditoria'!A25</f>
        <v>24</v>
      </c>
      <c r="B50" s="84" t="s">
        <v>394</v>
      </c>
      <c r="C50" s="97" t="str">
        <f>VLOOKUP(B50,'OBJETOS-MATERIALIDADE-2024'!$B:$C,2,0)</f>
        <v>0</v>
      </c>
      <c r="D50" s="98">
        <f t="shared" si="5"/>
        <v>0</v>
      </c>
      <c r="E50" s="99">
        <f>VLOOKUP(B50,'OBJETOS-RELEVÂNCIA-2024'!$B:$C,2,0)</f>
        <v>0.25</v>
      </c>
      <c r="F50" s="100">
        <f t="shared" si="6"/>
        <v>0.5</v>
      </c>
      <c r="G50" s="101">
        <f>VLOOKUP(B50,'OBJETOS-CRITICIDADE-2024'!$B:$C,2,0)</f>
        <v>1</v>
      </c>
      <c r="H50" s="102">
        <f t="shared" si="7"/>
        <v>4</v>
      </c>
      <c r="I50" s="103">
        <f t="shared" si="8"/>
        <v>1.25</v>
      </c>
      <c r="J50" s="104">
        <f t="shared" si="9"/>
        <v>4.5</v>
      </c>
      <c r="K50" s="89" t="s">
        <v>723</v>
      </c>
    </row>
    <row r="51" spans="1:11" x14ac:dyDescent="0.2">
      <c r="A51" s="96">
        <f>'Cadastro-Objetos de Auditoria'!A28</f>
        <v>27</v>
      </c>
      <c r="B51" s="84" t="s">
        <v>398</v>
      </c>
      <c r="C51" s="97" t="str">
        <f>VLOOKUP(B51,'OBJETOS-MATERIALIDADE-2024'!$B:$C,2,0)</f>
        <v>0</v>
      </c>
      <c r="D51" s="98">
        <f t="shared" si="5"/>
        <v>0</v>
      </c>
      <c r="E51" s="99">
        <f>VLOOKUP(B51,'OBJETOS-RELEVÂNCIA-2024'!$B:$C,2,0)</f>
        <v>0.25</v>
      </c>
      <c r="F51" s="100">
        <f t="shared" si="6"/>
        <v>0.5</v>
      </c>
      <c r="G51" s="101">
        <f>VLOOKUP(B51,'OBJETOS-CRITICIDADE-2024'!$B:$C,2,0)</f>
        <v>1</v>
      </c>
      <c r="H51" s="102">
        <f t="shared" si="7"/>
        <v>4</v>
      </c>
      <c r="I51" s="103">
        <f t="shared" si="8"/>
        <v>1.25</v>
      </c>
      <c r="J51" s="104">
        <f t="shared" si="9"/>
        <v>4.5</v>
      </c>
      <c r="K51" s="89" t="s">
        <v>723</v>
      </c>
    </row>
    <row r="52" spans="1:11" x14ac:dyDescent="0.2">
      <c r="A52" s="96">
        <f>'Cadastro-Objetos de Auditoria'!A37</f>
        <v>36</v>
      </c>
      <c r="B52" s="84" t="s">
        <v>407</v>
      </c>
      <c r="C52" s="97" t="str">
        <f>VLOOKUP(B52,'OBJETOS-MATERIALIDADE-2024'!$B:$C,2,0)</f>
        <v>0</v>
      </c>
      <c r="D52" s="98">
        <f t="shared" si="5"/>
        <v>0</v>
      </c>
      <c r="E52" s="99">
        <f>VLOOKUP(B52,'OBJETOS-RELEVÂNCIA-2024'!$B:$C,2,0)</f>
        <v>0.25</v>
      </c>
      <c r="F52" s="100">
        <f t="shared" si="6"/>
        <v>0.5</v>
      </c>
      <c r="G52" s="101">
        <f>VLOOKUP(B52,'OBJETOS-CRITICIDADE-2024'!$B:$C,2,0)</f>
        <v>1</v>
      </c>
      <c r="H52" s="102">
        <f t="shared" si="7"/>
        <v>4</v>
      </c>
      <c r="I52" s="103">
        <f t="shared" si="8"/>
        <v>1.25</v>
      </c>
      <c r="J52" s="104">
        <f t="shared" si="9"/>
        <v>4.5</v>
      </c>
      <c r="K52" s="89" t="s">
        <v>723</v>
      </c>
    </row>
    <row r="53" spans="1:11" x14ac:dyDescent="0.2">
      <c r="A53" s="96">
        <f>'Cadastro-Objetos de Auditoria'!A46</f>
        <v>45</v>
      </c>
      <c r="B53" s="84" t="s">
        <v>420</v>
      </c>
      <c r="C53" s="97" t="str">
        <f>VLOOKUP(B53,'OBJETOS-MATERIALIDADE-2024'!$B:$C,2,0)</f>
        <v>0</v>
      </c>
      <c r="D53" s="98">
        <f t="shared" si="5"/>
        <v>0</v>
      </c>
      <c r="E53" s="99">
        <f>VLOOKUP(B53,'OBJETOS-RELEVÂNCIA-2024'!$B:$C,2,0)</f>
        <v>0.25</v>
      </c>
      <c r="F53" s="100">
        <f t="shared" si="6"/>
        <v>0.5</v>
      </c>
      <c r="G53" s="101">
        <f>VLOOKUP(B53,'OBJETOS-CRITICIDADE-2024'!$B:$C,2,0)</f>
        <v>1</v>
      </c>
      <c r="H53" s="102">
        <f t="shared" si="7"/>
        <v>4</v>
      </c>
      <c r="I53" s="103">
        <f t="shared" si="8"/>
        <v>1.25</v>
      </c>
      <c r="J53" s="104">
        <f t="shared" si="9"/>
        <v>4.5</v>
      </c>
      <c r="K53" s="89" t="s">
        <v>723</v>
      </c>
    </row>
    <row r="54" spans="1:11" x14ac:dyDescent="0.2">
      <c r="A54" s="96">
        <f>'Cadastro-Objetos de Auditoria'!A57</f>
        <v>56</v>
      </c>
      <c r="B54" s="84" t="s">
        <v>430</v>
      </c>
      <c r="C54" s="97" t="str">
        <f>VLOOKUP(B54,'OBJETOS-MATERIALIDADE-2024'!$B:$C,2,0)</f>
        <v>0</v>
      </c>
      <c r="D54" s="98">
        <f t="shared" si="5"/>
        <v>0</v>
      </c>
      <c r="E54" s="99">
        <f>VLOOKUP(B54,'OBJETOS-RELEVÂNCIA-2024'!$B:$C,2,0)</f>
        <v>0.25</v>
      </c>
      <c r="F54" s="100">
        <f t="shared" si="6"/>
        <v>0.5</v>
      </c>
      <c r="G54" s="101">
        <f>VLOOKUP(B54,'OBJETOS-CRITICIDADE-2024'!$B:$C,2,0)</f>
        <v>1</v>
      </c>
      <c r="H54" s="102">
        <f t="shared" si="7"/>
        <v>4</v>
      </c>
      <c r="I54" s="103">
        <f t="shared" si="8"/>
        <v>1.25</v>
      </c>
      <c r="J54" s="104">
        <f t="shared" si="9"/>
        <v>4.5</v>
      </c>
      <c r="K54" s="89" t="s">
        <v>723</v>
      </c>
    </row>
    <row r="55" spans="1:11" x14ac:dyDescent="0.2">
      <c r="A55" s="96">
        <f>'Cadastro-Objetos de Auditoria'!A58</f>
        <v>57</v>
      </c>
      <c r="B55" s="84" t="s">
        <v>431</v>
      </c>
      <c r="C55" s="97" t="str">
        <f>VLOOKUP(B55,'OBJETOS-MATERIALIDADE-2024'!$B:$C,2,0)</f>
        <v>0</v>
      </c>
      <c r="D55" s="98">
        <f t="shared" si="5"/>
        <v>0</v>
      </c>
      <c r="E55" s="99">
        <f>VLOOKUP(B55,'OBJETOS-RELEVÂNCIA-2024'!$B:$C,2,0)</f>
        <v>0.25</v>
      </c>
      <c r="F55" s="100">
        <f t="shared" si="6"/>
        <v>0.5</v>
      </c>
      <c r="G55" s="101">
        <f>VLOOKUP(B55,'OBJETOS-CRITICIDADE-2024'!$B:$C,2,0)</f>
        <v>1</v>
      </c>
      <c r="H55" s="102">
        <f t="shared" si="7"/>
        <v>4</v>
      </c>
      <c r="I55" s="103">
        <f t="shared" si="8"/>
        <v>1.25</v>
      </c>
      <c r="J55" s="104">
        <f t="shared" si="9"/>
        <v>4.5</v>
      </c>
      <c r="K55" s="89" t="s">
        <v>723</v>
      </c>
    </row>
    <row r="56" spans="1:11" x14ac:dyDescent="0.2">
      <c r="A56" s="96">
        <f>'Cadastro-Objetos de Auditoria'!A50</f>
        <v>49</v>
      </c>
      <c r="B56" s="84" t="s">
        <v>423</v>
      </c>
      <c r="C56" s="97" t="str">
        <f>VLOOKUP(B56,'OBJETOS-MATERIALIDADE-2024'!$B:$C,2,0)</f>
        <v>0</v>
      </c>
      <c r="D56" s="98">
        <f t="shared" si="5"/>
        <v>0</v>
      </c>
      <c r="E56" s="99">
        <f>VLOOKUP(B56,'OBJETOS-RELEVÂNCIA-2024'!$B:$C,2,0)</f>
        <v>0</v>
      </c>
      <c r="F56" s="100">
        <f t="shared" si="6"/>
        <v>0</v>
      </c>
      <c r="G56" s="101">
        <f>VLOOKUP(B56,'OBJETOS-CRITICIDADE-2024'!$B:$C,2,0)</f>
        <v>1</v>
      </c>
      <c r="H56" s="102">
        <f t="shared" si="7"/>
        <v>4</v>
      </c>
      <c r="I56" s="103">
        <f t="shared" si="8"/>
        <v>1</v>
      </c>
      <c r="J56" s="104">
        <f t="shared" si="9"/>
        <v>4</v>
      </c>
      <c r="K56" s="89" t="s">
        <v>723</v>
      </c>
    </row>
    <row r="57" spans="1:11" x14ac:dyDescent="0.2">
      <c r="A57" s="96">
        <f>'Cadastro-Objetos de Auditoria'!A53</f>
        <v>52</v>
      </c>
      <c r="B57" s="84" t="s">
        <v>426</v>
      </c>
      <c r="C57" s="97" t="str">
        <f>VLOOKUP(B57,'OBJETOS-MATERIALIDADE-2024'!$B:$C,2,0)</f>
        <v>0</v>
      </c>
      <c r="D57" s="98">
        <f t="shared" si="5"/>
        <v>0</v>
      </c>
      <c r="E57" s="99">
        <f>VLOOKUP(B57,'OBJETOS-RELEVÂNCIA-2024'!$B:$C,2,0)</f>
        <v>0</v>
      </c>
      <c r="F57" s="100">
        <f t="shared" si="6"/>
        <v>0</v>
      </c>
      <c r="G57" s="101">
        <f>VLOOKUP(B57,'OBJETOS-CRITICIDADE-2024'!$B:$C,2,0)</f>
        <v>1</v>
      </c>
      <c r="H57" s="102">
        <f t="shared" si="7"/>
        <v>4</v>
      </c>
      <c r="I57" s="103">
        <f t="shared" si="8"/>
        <v>1</v>
      </c>
      <c r="J57" s="104">
        <f t="shared" si="9"/>
        <v>4</v>
      </c>
      <c r="K57" s="89" t="s">
        <v>723</v>
      </c>
    </row>
    <row r="58" spans="1:11" x14ac:dyDescent="0.2">
      <c r="A58" s="96">
        <f>'Cadastro-Objetos de Auditoria'!A10</f>
        <v>9</v>
      </c>
      <c r="B58" s="84" t="s">
        <v>375</v>
      </c>
      <c r="C58" s="97" t="str">
        <f>VLOOKUP(B58,'OBJETOS-MATERIALIDADE-2024'!$B:$C,2,0)</f>
        <v>0</v>
      </c>
      <c r="D58" s="98">
        <f t="shared" si="5"/>
        <v>0</v>
      </c>
      <c r="E58" s="99">
        <f>VLOOKUP(B58,'OBJETOS-RELEVÂNCIA-2024'!$B:$C,2,0)</f>
        <v>0.25</v>
      </c>
      <c r="F58" s="100">
        <f t="shared" si="6"/>
        <v>0.5</v>
      </c>
      <c r="G58" s="101">
        <f>VLOOKUP(B58,'OBJETOS-CRITICIDADE-2024'!$B:$C,2,0)</f>
        <v>0.75</v>
      </c>
      <c r="H58" s="102">
        <f t="shared" si="7"/>
        <v>3</v>
      </c>
      <c r="I58" s="103">
        <f t="shared" si="8"/>
        <v>1</v>
      </c>
      <c r="J58" s="104">
        <f t="shared" si="9"/>
        <v>3.5</v>
      </c>
      <c r="K58" s="89" t="s">
        <v>723</v>
      </c>
    </row>
  </sheetData>
  <sortState ref="A2:K58">
    <sortCondition descending="1" ref="J2:J58"/>
  </sortState>
  <conditionalFormatting sqref="K2:K58">
    <cfRule type="containsText" dxfId="4" priority="1" operator="containsText" text="5">
      <formula>NOT(ISERROR(SEARCH("5",K2)))</formula>
    </cfRule>
    <cfRule type="containsText" dxfId="3" priority="2" operator="containsText" text="4">
      <formula>NOT(ISERROR(SEARCH("4",K2)))</formula>
    </cfRule>
    <cfRule type="containsText" dxfId="2" priority="3" operator="containsText" text="3">
      <formula>NOT(ISERROR(SEARCH("3",K2)))</formula>
    </cfRule>
    <cfRule type="containsText" dxfId="1" priority="4" operator="containsText" text="2">
      <formula>NOT(ISERROR(SEARCH("2",K2)))</formula>
    </cfRule>
    <cfRule type="containsText" dxfId="0" priority="5" operator="containsText" text="1">
      <formula>NOT(ISERROR(SEARCH("1",K2)))</formula>
    </cfRule>
  </conditionalFormatting>
  <pageMargins left="0.51180555555555596" right="0.51180555555555596"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I71"/>
  <sheetViews>
    <sheetView showGridLines="0" zoomScale="80" zoomScaleNormal="80" workbookViewId="0"/>
  </sheetViews>
  <sheetFormatPr defaultColWidth="8.7109375" defaultRowHeight="15" x14ac:dyDescent="0.25"/>
  <cols>
    <col min="1" max="1" width="1.85546875" customWidth="1"/>
    <col min="2" max="2" width="3" style="55" bestFit="1" customWidth="1"/>
    <col min="3" max="3" width="7.28515625" bestFit="1" customWidth="1"/>
    <col min="4" max="4" width="77.140625" bestFit="1" customWidth="1"/>
    <col min="5" max="5" width="15.5703125" bestFit="1" customWidth="1"/>
    <col min="6" max="7" width="12" bestFit="1" customWidth="1"/>
    <col min="8" max="8" width="6.5703125" style="174" bestFit="1" customWidth="1"/>
    <col min="9" max="9" width="30.7109375" style="174" bestFit="1" customWidth="1"/>
  </cols>
  <sheetData>
    <row r="1" spans="2:9" ht="9.75" customHeight="1" x14ac:dyDescent="0.25"/>
    <row r="2" spans="2:9" ht="15.75" x14ac:dyDescent="0.25">
      <c r="B2" s="258" t="s">
        <v>208</v>
      </c>
      <c r="C2" s="258"/>
      <c r="D2" s="258"/>
      <c r="E2" s="258"/>
      <c r="F2" s="258"/>
      <c r="G2" s="258"/>
      <c r="H2" s="258"/>
      <c r="I2" s="258"/>
    </row>
    <row r="3" spans="2:9" ht="15.75" x14ac:dyDescent="0.25">
      <c r="B3" s="258" t="s">
        <v>209</v>
      </c>
      <c r="C3" s="258"/>
      <c r="D3" s="258"/>
      <c r="E3" s="258"/>
      <c r="F3" s="258"/>
      <c r="G3" s="258"/>
      <c r="H3" s="258"/>
      <c r="I3" s="258"/>
    </row>
    <row r="4" spans="2:9" ht="15.75" x14ac:dyDescent="0.25">
      <c r="B4" s="258" t="s">
        <v>357</v>
      </c>
      <c r="C4" s="258"/>
      <c r="D4" s="258"/>
      <c r="E4" s="258"/>
      <c r="F4" s="258"/>
      <c r="G4" s="258"/>
      <c r="H4" s="258"/>
      <c r="I4" s="258"/>
    </row>
    <row r="5" spans="2:9" ht="15.75" x14ac:dyDescent="0.25">
      <c r="B5" s="258" t="s">
        <v>315</v>
      </c>
      <c r="C5" s="258"/>
      <c r="D5" s="258"/>
      <c r="E5" s="258"/>
      <c r="F5" s="258"/>
      <c r="G5" s="258"/>
      <c r="H5" s="258"/>
      <c r="I5" s="258"/>
    </row>
    <row r="6" spans="2:9" x14ac:dyDescent="0.25">
      <c r="C6" s="1"/>
      <c r="D6" s="1"/>
      <c r="E6" s="1"/>
      <c r="F6" s="1"/>
      <c r="G6" s="1"/>
      <c r="H6" s="55"/>
    </row>
    <row r="7" spans="2:9" ht="30" x14ac:dyDescent="0.25">
      <c r="B7" s="220" t="s">
        <v>728</v>
      </c>
      <c r="C7" s="176" t="s">
        <v>724</v>
      </c>
      <c r="D7" s="6" t="s">
        <v>316</v>
      </c>
      <c r="E7" s="4" t="s">
        <v>304</v>
      </c>
      <c r="F7" s="4" t="s">
        <v>305</v>
      </c>
      <c r="G7" s="4" t="s">
        <v>306</v>
      </c>
      <c r="H7" s="175" t="s">
        <v>307</v>
      </c>
      <c r="I7" s="175" t="s">
        <v>317</v>
      </c>
    </row>
    <row r="8" spans="2:9" x14ac:dyDescent="0.25">
      <c r="B8" s="180">
        <v>1</v>
      </c>
      <c r="C8" s="180">
        <f>'CONSOLIDADO-PROCESSOS-ORDENADOS'!A2</f>
        <v>55</v>
      </c>
      <c r="D8" s="180" t="str">
        <f>'CONSOLIDADO-PROCESSOS-ORDENADOS'!B2</f>
        <v>55-EMGEPRON</v>
      </c>
      <c r="E8" s="188" t="str">
        <f>'CONSOLIDADO-PROCESSOS-ORDENADOS'!C2</f>
        <v>4</v>
      </c>
      <c r="F8" s="189">
        <f>'CONSOLIDADO-PROCESSOS-ORDENADOS'!E2</f>
        <v>3</v>
      </c>
      <c r="G8" s="189">
        <f>'CONSOLIDADO-PROCESSOS-ORDENADOS'!G2</f>
        <v>3</v>
      </c>
      <c r="H8" s="171">
        <f t="shared" ref="H8:H64" si="0">((E8*4)+(F8*2)+(G8*4))</f>
        <v>34</v>
      </c>
      <c r="I8" s="259" t="s">
        <v>318</v>
      </c>
    </row>
    <row r="9" spans="2:9" x14ac:dyDescent="0.25">
      <c r="B9" s="180">
        <f>+B8+1</f>
        <v>2</v>
      </c>
      <c r="C9" s="180">
        <f>'CONSOLIDADO-PROCESSOS-ORDENADOS'!A3</f>
        <v>2</v>
      </c>
      <c r="D9" s="180" t="str">
        <f>'CONSOLIDADO-PROCESSOS-ORDENADOS'!B3</f>
        <v>2-DEFESA DAS AJB</v>
      </c>
      <c r="E9" s="188" t="str">
        <f>'CONSOLIDADO-PROCESSOS-ORDENADOS'!C3</f>
        <v>3</v>
      </c>
      <c r="F9" s="189">
        <f>'CONSOLIDADO-PROCESSOS-ORDENADOS'!E3</f>
        <v>3.75</v>
      </c>
      <c r="G9" s="189">
        <f>'CONSOLIDADO-PROCESSOS-ORDENADOS'!G3</f>
        <v>3.25</v>
      </c>
      <c r="H9" s="172">
        <f t="shared" si="0"/>
        <v>32.5</v>
      </c>
      <c r="I9" s="260"/>
    </row>
    <row r="10" spans="2:9" x14ac:dyDescent="0.25">
      <c r="B10" s="180">
        <f t="shared" ref="B10:B64" si="1">+B9+1</f>
        <v>3</v>
      </c>
      <c r="C10" s="180">
        <f>'CONSOLIDADO-PROCESSOS-ORDENADOS'!A4</f>
        <v>12</v>
      </c>
      <c r="D10" s="180" t="str">
        <f>'CONSOLIDADO-PROCESSOS-ORDENADOS'!B4</f>
        <v>12-PROSUB</v>
      </c>
      <c r="E10" s="188" t="str">
        <f>'CONSOLIDADO-PROCESSOS-ORDENADOS'!C4</f>
        <v>4</v>
      </c>
      <c r="F10" s="189">
        <f>'CONSOLIDADO-PROCESSOS-ORDENADOS'!E4</f>
        <v>3.25</v>
      </c>
      <c r="G10" s="189">
        <f>'CONSOLIDADO-PROCESSOS-ORDENADOS'!G4</f>
        <v>2</v>
      </c>
      <c r="H10" s="172">
        <f t="shared" si="0"/>
        <v>30.5</v>
      </c>
      <c r="I10" s="260"/>
    </row>
    <row r="11" spans="2:9" x14ac:dyDescent="0.25">
      <c r="B11" s="180">
        <f t="shared" si="1"/>
        <v>4</v>
      </c>
      <c r="C11" s="180">
        <f>'CONSOLIDADO-PROCESSOS-ORDENADOS'!A5</f>
        <v>39</v>
      </c>
      <c r="D11" s="180" t="str">
        <f>'CONSOLIDADO-PROCESSOS-ORDENADOS'!B5</f>
        <v>39-GESTÃO DAS COMPRAS E CONTRATAÇÕES NO PAÍS</v>
      </c>
      <c r="E11" s="188" t="str">
        <f>'CONSOLIDADO-PROCESSOS-ORDENADOS'!C5</f>
        <v>4</v>
      </c>
      <c r="F11" s="189">
        <f>'CONSOLIDADO-PROCESSOS-ORDENADOS'!E5</f>
        <v>0.25</v>
      </c>
      <c r="G11" s="189">
        <f>'CONSOLIDADO-PROCESSOS-ORDENADOS'!G5</f>
        <v>3.25</v>
      </c>
      <c r="H11" s="172">
        <f t="shared" si="0"/>
        <v>29.5</v>
      </c>
      <c r="I11" s="260"/>
    </row>
    <row r="12" spans="2:9" x14ac:dyDescent="0.25">
      <c r="B12" s="180">
        <f t="shared" si="1"/>
        <v>5</v>
      </c>
      <c r="C12" s="180">
        <f>'CONSOLIDADO-PROCESSOS-ORDENADOS'!A6</f>
        <v>41</v>
      </c>
      <c r="D12" s="180" t="str">
        <f>'CONSOLIDADO-PROCESSOS-ORDENADOS'!B6</f>
        <v>41-PAGAMENTO DE BENEFÍCIOS A INATIVOS CIVIS E MILITARES</v>
      </c>
      <c r="E12" s="188" t="str">
        <f>'CONSOLIDADO-PROCESSOS-ORDENADOS'!C6</f>
        <v>4</v>
      </c>
      <c r="F12" s="189">
        <f>'CONSOLIDADO-PROCESSOS-ORDENADOS'!E6</f>
        <v>0.25</v>
      </c>
      <c r="G12" s="189">
        <f>'CONSOLIDADO-PROCESSOS-ORDENADOS'!G6</f>
        <v>2.75</v>
      </c>
      <c r="H12" s="172">
        <f t="shared" si="0"/>
        <v>27.5</v>
      </c>
      <c r="I12" s="260"/>
    </row>
    <row r="13" spans="2:9" x14ac:dyDescent="0.25">
      <c r="B13" s="180">
        <f t="shared" si="1"/>
        <v>6</v>
      </c>
      <c r="C13" s="180">
        <f>'CONSOLIDADO-PROCESSOS-ORDENADOS'!A7</f>
        <v>53</v>
      </c>
      <c r="D13" s="180" t="str">
        <f>'CONSOLIDADO-PROCESSOS-ORDENADOS'!B7</f>
        <v>53-AMAZUL</v>
      </c>
      <c r="E13" s="188" t="str">
        <f>'CONSOLIDADO-PROCESSOS-ORDENADOS'!C7</f>
        <v>3</v>
      </c>
      <c r="F13" s="189">
        <f>'CONSOLIDADO-PROCESSOS-ORDENADOS'!E7</f>
        <v>3</v>
      </c>
      <c r="G13" s="189">
        <f>'CONSOLIDADO-PROCESSOS-ORDENADOS'!G7</f>
        <v>2</v>
      </c>
      <c r="H13" s="172">
        <f t="shared" si="0"/>
        <v>26</v>
      </c>
      <c r="I13" s="260"/>
    </row>
    <row r="14" spans="2:9" x14ac:dyDescent="0.25">
      <c r="B14" s="180">
        <f t="shared" si="1"/>
        <v>7</v>
      </c>
      <c r="C14" s="180">
        <f>'CONSOLIDADO-PROCESSOS-ORDENADOS'!A8</f>
        <v>42</v>
      </c>
      <c r="D14" s="180" t="str">
        <f>'CONSOLIDADO-PROCESSOS-ORDENADOS'!B8</f>
        <v>42-GESTÃO DO PAGAMENTO DE PESSOAL CIVIL E MILITAR ATIVO</v>
      </c>
      <c r="E14" s="188" t="str">
        <f>'CONSOLIDADO-PROCESSOS-ORDENADOS'!C8</f>
        <v>4</v>
      </c>
      <c r="F14" s="189">
        <f>'CONSOLIDADO-PROCESSOS-ORDENADOS'!E8</f>
        <v>0.25</v>
      </c>
      <c r="G14" s="189">
        <f>'CONSOLIDADO-PROCESSOS-ORDENADOS'!G8</f>
        <v>2.25</v>
      </c>
      <c r="H14" s="172">
        <f t="shared" si="0"/>
        <v>25.5</v>
      </c>
      <c r="I14" s="260"/>
    </row>
    <row r="15" spans="2:9" x14ac:dyDescent="0.25">
      <c r="B15" s="180">
        <f t="shared" si="1"/>
        <v>8</v>
      </c>
      <c r="C15" s="180">
        <f>'CONSOLIDADO-PROCESSOS-ORDENADOS'!A9</f>
        <v>31</v>
      </c>
      <c r="D15" s="180" t="str">
        <f>'CONSOLIDADO-PROCESSOS-ORDENADOS'!B9</f>
        <v>31-PRESTAÇÃO DA ASSISTÊNCIA SOCIAL INTEGRADA  DA MARINHA</v>
      </c>
      <c r="E15" s="188" t="str">
        <f>'CONSOLIDADO-PROCESSOS-ORDENADOS'!C9</f>
        <v>4</v>
      </c>
      <c r="F15" s="189">
        <f>'CONSOLIDADO-PROCESSOS-ORDENADOS'!E9</f>
        <v>1.25</v>
      </c>
      <c r="G15" s="189">
        <f>'CONSOLIDADO-PROCESSOS-ORDENADOS'!G9</f>
        <v>1.25</v>
      </c>
      <c r="H15" s="172">
        <f t="shared" si="0"/>
        <v>23.5</v>
      </c>
      <c r="I15" s="260"/>
    </row>
    <row r="16" spans="2:9" x14ac:dyDescent="0.25">
      <c r="B16" s="180">
        <f t="shared" si="1"/>
        <v>9</v>
      </c>
      <c r="C16" s="180">
        <f>'CONSOLIDADO-PROCESSOS-ORDENADOS'!A10</f>
        <v>43</v>
      </c>
      <c r="D16" s="180" t="str">
        <f>'CONSOLIDADO-PROCESSOS-ORDENADOS'!B10</f>
        <v>43-GESTÃO DOS BENS MÓVEIS E DE CONSUMO</v>
      </c>
      <c r="E16" s="188" t="str">
        <f>'CONSOLIDADO-PROCESSOS-ORDENADOS'!C10</f>
        <v>4</v>
      </c>
      <c r="F16" s="189">
        <f>'CONSOLIDADO-PROCESSOS-ORDENADOS'!E10</f>
        <v>0.25</v>
      </c>
      <c r="G16" s="189">
        <f>'CONSOLIDADO-PROCESSOS-ORDENADOS'!G10</f>
        <v>1.75</v>
      </c>
      <c r="H16" s="172">
        <f t="shared" si="0"/>
        <v>23.5</v>
      </c>
      <c r="I16" s="260"/>
    </row>
    <row r="17" spans="2:9" x14ac:dyDescent="0.25">
      <c r="B17" s="180">
        <f t="shared" si="1"/>
        <v>10</v>
      </c>
      <c r="C17" s="180">
        <f>'CONSOLIDADO-PROCESSOS-ORDENADOS'!A11</f>
        <v>11</v>
      </c>
      <c r="D17" s="180" t="str">
        <f>'CONSOLIDADO-PROCESSOS-ORDENADOS'!B11</f>
        <v>11-PROGRAMA NUCLEAR DA MARINHA (PNM)</v>
      </c>
      <c r="E17" s="188" t="str">
        <f>'CONSOLIDADO-PROCESSOS-ORDENADOS'!C11</f>
        <v>2</v>
      </c>
      <c r="F17" s="189">
        <f>'CONSOLIDADO-PROCESSOS-ORDENADOS'!E11</f>
        <v>3.5</v>
      </c>
      <c r="G17" s="189">
        <f>'CONSOLIDADO-PROCESSOS-ORDENADOS'!G11</f>
        <v>1.75</v>
      </c>
      <c r="H17" s="172">
        <f t="shared" si="0"/>
        <v>22</v>
      </c>
      <c r="I17" s="260"/>
    </row>
    <row r="18" spans="2:9" x14ac:dyDescent="0.25">
      <c r="B18" s="180">
        <f t="shared" si="1"/>
        <v>11</v>
      </c>
      <c r="C18" s="180">
        <f>'CONSOLIDADO-PROCESSOS-ORDENADOS'!A12</f>
        <v>30</v>
      </c>
      <c r="D18" s="180" t="str">
        <f>'CONSOLIDADO-PROCESSOS-ORDENADOS'!B12</f>
        <v>30-PRESTAÇÃO DA ASSISTÊNCIA MÉDICA-HOSPITALAR DA MARINHA</v>
      </c>
      <c r="E18" s="188" t="str">
        <f>'CONSOLIDADO-PROCESSOS-ORDENADOS'!C12</f>
        <v>3</v>
      </c>
      <c r="F18" s="189">
        <f>'CONSOLIDADO-PROCESSOS-ORDENADOS'!E12</f>
        <v>1.25</v>
      </c>
      <c r="G18" s="189">
        <f>'CONSOLIDADO-PROCESSOS-ORDENADOS'!G12</f>
        <v>1.75</v>
      </c>
      <c r="H18" s="172">
        <f t="shared" si="0"/>
        <v>21.5</v>
      </c>
      <c r="I18" s="261"/>
    </row>
    <row r="19" spans="2:9" x14ac:dyDescent="0.25">
      <c r="B19" s="181">
        <f t="shared" si="1"/>
        <v>12</v>
      </c>
      <c r="C19" s="181">
        <f>'CONSOLIDADO-PROCESSOS-ORDENADOS'!A13</f>
        <v>44</v>
      </c>
      <c r="D19" s="181" t="str">
        <f>'CONSOLIDADO-PROCESSOS-ORDENADOS'!B13</f>
        <v>44-GESTÃO DO PATRIMÔNIO IMOBILIÁRIO DA MB</v>
      </c>
      <c r="E19" s="190" t="str">
        <f>'CONSOLIDADO-PROCESSOS-ORDENADOS'!C13</f>
        <v>4</v>
      </c>
      <c r="F19" s="191">
        <f>'CONSOLIDADO-PROCESSOS-ORDENADOS'!E13</f>
        <v>0.25</v>
      </c>
      <c r="G19" s="191">
        <f>'CONSOLIDADO-PROCESSOS-ORDENADOS'!G13</f>
        <v>1.25</v>
      </c>
      <c r="H19" s="173">
        <f t="shared" si="0"/>
        <v>21.5</v>
      </c>
      <c r="I19" s="248" t="s">
        <v>319</v>
      </c>
    </row>
    <row r="20" spans="2:9" x14ac:dyDescent="0.25">
      <c r="B20" s="181">
        <f t="shared" si="1"/>
        <v>13</v>
      </c>
      <c r="C20" s="181">
        <f>'CONSOLIDADO-PROCESSOS-ORDENADOS'!A14</f>
        <v>35</v>
      </c>
      <c r="D20" s="181" t="str">
        <f>'CONSOLIDADO-PROCESSOS-ORDENADOS'!B14</f>
        <v>35-GESTÃO ORÇAMENTÁRIA</v>
      </c>
      <c r="E20" s="190" t="str">
        <f>'CONSOLIDADO-PROCESSOS-ORDENADOS'!C14</f>
        <v>4</v>
      </c>
      <c r="F20" s="191">
        <f>'CONSOLIDADO-PROCESSOS-ORDENADOS'!E14</f>
        <v>0</v>
      </c>
      <c r="G20" s="191">
        <f>'CONSOLIDADO-PROCESSOS-ORDENADOS'!G14</f>
        <v>1.25</v>
      </c>
      <c r="H20" s="173">
        <f t="shared" si="0"/>
        <v>21</v>
      </c>
      <c r="I20" s="249"/>
    </row>
    <row r="21" spans="2:9" x14ac:dyDescent="0.25">
      <c r="B21" s="181">
        <f t="shared" si="1"/>
        <v>14</v>
      </c>
      <c r="C21" s="181">
        <f>'CONSOLIDADO-PROCESSOS-ORDENADOS'!A15</f>
        <v>33</v>
      </c>
      <c r="D21" s="181" t="str">
        <f>'CONSOLIDADO-PROCESSOS-ORDENADOS'!B15</f>
        <v>33-GESTÃO DO FUNDO NAVAL (ARRECADAÇÃO)</v>
      </c>
      <c r="E21" s="190" t="str">
        <f>'CONSOLIDADO-PROCESSOS-ORDENADOS'!C15</f>
        <v>4</v>
      </c>
      <c r="F21" s="191">
        <f>'CONSOLIDADO-PROCESSOS-ORDENADOS'!E15</f>
        <v>0.25</v>
      </c>
      <c r="G21" s="191">
        <f>'CONSOLIDADO-PROCESSOS-ORDENADOS'!G15</f>
        <v>1</v>
      </c>
      <c r="H21" s="173">
        <f t="shared" si="0"/>
        <v>20.5</v>
      </c>
      <c r="I21" s="249"/>
    </row>
    <row r="22" spans="2:9" x14ac:dyDescent="0.25">
      <c r="B22" s="181">
        <f t="shared" si="1"/>
        <v>15</v>
      </c>
      <c r="C22" s="181">
        <f>'CONSOLIDADO-PROCESSOS-ORDENADOS'!A16</f>
        <v>7</v>
      </c>
      <c r="D22" s="181" t="str">
        <f>'CONSOLIDADO-PROCESSOS-ORDENADOS'!B16</f>
        <v>7-GESTÃO DO PROGRAMA DE ENSINO PROFISSIONAL MARÍTIMO - PREPOM / FDPEM</v>
      </c>
      <c r="E22" s="190" t="str">
        <f>'CONSOLIDADO-PROCESSOS-ORDENADOS'!C16</f>
        <v>0</v>
      </c>
      <c r="F22" s="191">
        <f>'CONSOLIDADO-PROCESSOS-ORDENADOS'!E16</f>
        <v>2.25</v>
      </c>
      <c r="G22" s="191">
        <f>'CONSOLIDADO-PROCESSOS-ORDENADOS'!G16</f>
        <v>3.25</v>
      </c>
      <c r="H22" s="173">
        <f t="shared" si="0"/>
        <v>17.5</v>
      </c>
      <c r="I22" s="249"/>
    </row>
    <row r="23" spans="2:9" x14ac:dyDescent="0.25">
      <c r="B23" s="181">
        <f t="shared" si="1"/>
        <v>16</v>
      </c>
      <c r="C23" s="181">
        <f>'CONSOLIDADO-PROCESSOS-ORDENADOS'!A17</f>
        <v>23</v>
      </c>
      <c r="D23" s="181" t="str">
        <f>'CONSOLIDADO-PROCESSOS-ORDENADOS'!B17</f>
        <v xml:space="preserve">23-GESTÃO DO SISTEMA OMPS-I </v>
      </c>
      <c r="E23" s="190" t="str">
        <f>'CONSOLIDADO-PROCESSOS-ORDENADOS'!C17</f>
        <v>3</v>
      </c>
      <c r="F23" s="191">
        <f>'CONSOLIDADO-PROCESSOS-ORDENADOS'!E17</f>
        <v>0.25</v>
      </c>
      <c r="G23" s="191">
        <f>'CONSOLIDADO-PROCESSOS-ORDENADOS'!G17</f>
        <v>1.25</v>
      </c>
      <c r="H23" s="173">
        <f t="shared" si="0"/>
        <v>17.5</v>
      </c>
      <c r="I23" s="249"/>
    </row>
    <row r="24" spans="2:9" x14ac:dyDescent="0.25">
      <c r="B24" s="181">
        <f t="shared" si="1"/>
        <v>17</v>
      </c>
      <c r="C24" s="181">
        <f>'CONSOLIDADO-PROCESSOS-ORDENADOS'!A18</f>
        <v>34</v>
      </c>
      <c r="D24" s="181" t="str">
        <f>'CONSOLIDADO-PROCESSOS-ORDENADOS'!B18</f>
        <v>34-COMPRAS E CONTRATAÇÕES NO EXTERIOR</v>
      </c>
      <c r="E24" s="190" t="str">
        <f>'CONSOLIDADO-PROCESSOS-ORDENADOS'!C18</f>
        <v>3</v>
      </c>
      <c r="F24" s="191">
        <f>'CONSOLIDADO-PROCESSOS-ORDENADOS'!E18</f>
        <v>0.25</v>
      </c>
      <c r="G24" s="191">
        <f>'CONSOLIDADO-PROCESSOS-ORDENADOS'!G18</f>
        <v>1.25</v>
      </c>
      <c r="H24" s="173">
        <f t="shared" si="0"/>
        <v>17.5</v>
      </c>
      <c r="I24" s="249"/>
    </row>
    <row r="25" spans="2:9" x14ac:dyDescent="0.25">
      <c r="B25" s="181">
        <f t="shared" si="1"/>
        <v>18</v>
      </c>
      <c r="C25" s="181">
        <f>'CONSOLIDADO-PROCESSOS-ORDENADOS'!A19</f>
        <v>20</v>
      </c>
      <c r="D25" s="181" t="str">
        <f>'CONSOLIDADO-PROCESSOS-ORDENADOS'!B19</f>
        <v>20-PROGEM</v>
      </c>
      <c r="E25" s="190" t="str">
        <f>'CONSOLIDADO-PROCESSOS-ORDENADOS'!C19</f>
        <v>3</v>
      </c>
      <c r="F25" s="191">
        <f>'CONSOLIDADO-PROCESSOS-ORDENADOS'!E19</f>
        <v>0.25</v>
      </c>
      <c r="G25" s="191">
        <f>'CONSOLIDADO-PROCESSOS-ORDENADOS'!G19</f>
        <v>1</v>
      </c>
      <c r="H25" s="173">
        <f t="shared" si="0"/>
        <v>16.5</v>
      </c>
      <c r="I25" s="249"/>
    </row>
    <row r="26" spans="2:9" x14ac:dyDescent="0.25">
      <c r="B26" s="181">
        <f t="shared" si="1"/>
        <v>19</v>
      </c>
      <c r="C26" s="181">
        <f>'CONSOLIDADO-PROCESSOS-ORDENADOS'!A20</f>
        <v>38</v>
      </c>
      <c r="D26" s="181" t="str">
        <f>'CONSOLIDADO-PROCESSOS-ORDENADOS'!B20</f>
        <v>38-GESTÃO DO MUNICIAMENTO (ALIMENTAÇÃO/SUBSISTÊNCIA)</v>
      </c>
      <c r="E26" s="190" t="str">
        <f>'CONSOLIDADO-PROCESSOS-ORDENADOS'!C20</f>
        <v>2</v>
      </c>
      <c r="F26" s="191">
        <f>'CONSOLIDADO-PROCESSOS-ORDENADOS'!E20</f>
        <v>0.25</v>
      </c>
      <c r="G26" s="191">
        <f>'CONSOLIDADO-PROCESSOS-ORDENADOS'!G20</f>
        <v>2</v>
      </c>
      <c r="H26" s="173">
        <f t="shared" si="0"/>
        <v>16.5</v>
      </c>
      <c r="I26" s="249"/>
    </row>
    <row r="27" spans="2:9" x14ac:dyDescent="0.25">
      <c r="B27" s="181">
        <f t="shared" si="1"/>
        <v>20</v>
      </c>
      <c r="C27" s="181">
        <f>'CONSOLIDADO-PROCESSOS-ORDENADOS'!A21</f>
        <v>47</v>
      </c>
      <c r="D27" s="181" t="str">
        <f>'CONSOLIDADO-PROCESSOS-ORDENADOS'!B21</f>
        <v>47-GESTÃO DO SISTEMA DE ABASTECIMENTO DA MARINHA</v>
      </c>
      <c r="E27" s="190" t="str">
        <f>'CONSOLIDADO-PROCESSOS-ORDENADOS'!C21</f>
        <v>2</v>
      </c>
      <c r="F27" s="191">
        <f>'CONSOLIDADO-PROCESSOS-ORDENADOS'!E21</f>
        <v>0.25</v>
      </c>
      <c r="G27" s="191">
        <f>'CONSOLIDADO-PROCESSOS-ORDENADOS'!G21</f>
        <v>2</v>
      </c>
      <c r="H27" s="173">
        <f t="shared" si="0"/>
        <v>16.5</v>
      </c>
      <c r="I27" s="249"/>
    </row>
    <row r="28" spans="2:9" x14ac:dyDescent="0.25">
      <c r="B28" s="181">
        <f t="shared" si="1"/>
        <v>21</v>
      </c>
      <c r="C28" s="181">
        <f>'CONSOLIDADO-PROCESSOS-ORDENADOS'!A22</f>
        <v>54</v>
      </c>
      <c r="D28" s="181" t="str">
        <f>'CONSOLIDADO-PROCESSOS-ORDENADOS'!B22</f>
        <v>54-CCPM</v>
      </c>
      <c r="E28" s="190" t="str">
        <f>'CONSOLIDADO-PROCESSOS-ORDENADOS'!C22</f>
        <v>1</v>
      </c>
      <c r="F28" s="191">
        <f>'CONSOLIDADO-PROCESSOS-ORDENADOS'!E22</f>
        <v>3</v>
      </c>
      <c r="G28" s="191">
        <f>'CONSOLIDADO-PROCESSOS-ORDENADOS'!G22</f>
        <v>1.25</v>
      </c>
      <c r="H28" s="173">
        <f t="shared" si="0"/>
        <v>15</v>
      </c>
      <c r="I28" s="249"/>
    </row>
    <row r="29" spans="2:9" x14ac:dyDescent="0.25">
      <c r="B29" s="181">
        <f t="shared" si="1"/>
        <v>22</v>
      </c>
      <c r="C29" s="181">
        <f>'CONSOLIDADO-PROCESSOS-ORDENADOS'!A23</f>
        <v>29</v>
      </c>
      <c r="D29" s="181" t="str">
        <f>'CONSOLIDADO-PROCESSOS-ORDENADOS'!B23</f>
        <v>29-CAPACITAÇÃO/QUALICAÇÃO DE RH</v>
      </c>
      <c r="E29" s="190" t="str">
        <f>'CONSOLIDADO-PROCESSOS-ORDENADOS'!C23</f>
        <v>0</v>
      </c>
      <c r="F29" s="191">
        <f>'CONSOLIDADO-PROCESSOS-ORDENADOS'!E23</f>
        <v>1.25</v>
      </c>
      <c r="G29" s="191">
        <f>'CONSOLIDADO-PROCESSOS-ORDENADOS'!G23</f>
        <v>3</v>
      </c>
      <c r="H29" s="173">
        <f t="shared" si="0"/>
        <v>14.5</v>
      </c>
      <c r="I29" s="249"/>
    </row>
    <row r="30" spans="2:9" x14ac:dyDescent="0.25">
      <c r="B30" s="182">
        <f t="shared" si="1"/>
        <v>23</v>
      </c>
      <c r="C30" s="182">
        <f>'CONSOLIDADO-PROCESSOS-ORDENADOS'!A24</f>
        <v>3</v>
      </c>
      <c r="D30" s="182" t="str">
        <f>'CONSOLIDADO-PROCESSOS-ORDENADOS'!B24</f>
        <v>3-FISCALIZAÇÃO DO TRÁFEGO AQUAVIÁRIO</v>
      </c>
      <c r="E30" s="192" t="str">
        <f>'CONSOLIDADO-PROCESSOS-ORDENADOS'!C24</f>
        <v>0</v>
      </c>
      <c r="F30" s="193">
        <f>'CONSOLIDADO-PROCESSOS-ORDENADOS'!E24</f>
        <v>2.25</v>
      </c>
      <c r="G30" s="193">
        <f>'CONSOLIDADO-PROCESSOS-ORDENADOS'!G24</f>
        <v>2.25</v>
      </c>
      <c r="H30" s="185">
        <f t="shared" si="0"/>
        <v>13.5</v>
      </c>
      <c r="I30" s="250" t="s">
        <v>320</v>
      </c>
    </row>
    <row r="31" spans="2:9" x14ac:dyDescent="0.25">
      <c r="B31" s="182">
        <f t="shared" si="1"/>
        <v>24</v>
      </c>
      <c r="C31" s="182">
        <f>'CONSOLIDADO-PROCESSOS-ORDENADOS'!A25</f>
        <v>4</v>
      </c>
      <c r="D31" s="182" t="str">
        <f>'CONSOLIDADO-PROCESSOS-ORDENADOS'!B25</f>
        <v>4-APRIMORAMENTO/AUXÍLIO À NAVEGAÇÃO</v>
      </c>
      <c r="E31" s="192" t="str">
        <f>'CONSOLIDADO-PROCESSOS-ORDENADOS'!C25</f>
        <v>1</v>
      </c>
      <c r="F31" s="193">
        <f>'CONSOLIDADO-PROCESSOS-ORDENADOS'!E25</f>
        <v>2.75</v>
      </c>
      <c r="G31" s="193">
        <f>'CONSOLIDADO-PROCESSOS-ORDENADOS'!G25</f>
        <v>1</v>
      </c>
      <c r="H31" s="185">
        <f t="shared" si="0"/>
        <v>13.5</v>
      </c>
      <c r="I31" s="250"/>
    </row>
    <row r="32" spans="2:9" x14ac:dyDescent="0.25">
      <c r="B32" s="182">
        <f t="shared" si="1"/>
        <v>25</v>
      </c>
      <c r="C32" s="182">
        <f>'CONSOLIDADO-PROCESSOS-ORDENADOS'!A26</f>
        <v>37</v>
      </c>
      <c r="D32" s="182" t="str">
        <f>'CONSOLIDADO-PROCESSOS-ORDENADOS'!B26</f>
        <v>37-CONCENTRAÇÃO LOGÍSTICA NOS CEIM</v>
      </c>
      <c r="E32" s="192" t="str">
        <f>'CONSOLIDADO-PROCESSOS-ORDENADOS'!C26</f>
        <v>2</v>
      </c>
      <c r="F32" s="193">
        <f>'CONSOLIDADO-PROCESSOS-ORDENADOS'!E26</f>
        <v>0</v>
      </c>
      <c r="G32" s="193">
        <f>'CONSOLIDADO-PROCESSOS-ORDENADOS'!G26</f>
        <v>1.25</v>
      </c>
      <c r="H32" s="185">
        <f t="shared" si="0"/>
        <v>13</v>
      </c>
      <c r="I32" s="250"/>
    </row>
    <row r="33" spans="2:9" x14ac:dyDescent="0.25">
      <c r="B33" s="182">
        <f t="shared" si="1"/>
        <v>26</v>
      </c>
      <c r="C33" s="182">
        <f>'CONSOLIDADO-PROCESSOS-ORDENADOS'!A27</f>
        <v>13</v>
      </c>
      <c r="D33" s="182" t="str">
        <f>'CONSOLIDADO-PROCESSOS-ORDENADOS'!B27</f>
        <v>13-PROSUPER</v>
      </c>
      <c r="E33" s="192" t="str">
        <f>'CONSOLIDADO-PROCESSOS-ORDENADOS'!C27</f>
        <v>0</v>
      </c>
      <c r="F33" s="193">
        <f>'CONSOLIDADO-PROCESSOS-ORDENADOS'!E27</f>
        <v>3.25</v>
      </c>
      <c r="G33" s="193">
        <f>'CONSOLIDADO-PROCESSOS-ORDENADOS'!G27</f>
        <v>1.5</v>
      </c>
      <c r="H33" s="185">
        <f t="shared" si="0"/>
        <v>12.5</v>
      </c>
      <c r="I33" s="250"/>
    </row>
    <row r="34" spans="2:9" x14ac:dyDescent="0.25">
      <c r="B34" s="182">
        <f t="shared" si="1"/>
        <v>27</v>
      </c>
      <c r="C34" s="182">
        <f>'CONSOLIDADO-PROCESSOS-ORDENADOS'!A28</f>
        <v>17</v>
      </c>
      <c r="D34" s="182" t="str">
        <f>'CONSOLIDADO-PROCESSOS-ORDENADOS'!B28</f>
        <v>17-PROADSUMUS</v>
      </c>
      <c r="E34" s="192" t="str">
        <f>'CONSOLIDADO-PROCESSOS-ORDENADOS'!C28</f>
        <v>0</v>
      </c>
      <c r="F34" s="193">
        <f>'CONSOLIDADO-PROCESSOS-ORDENADOS'!E28</f>
        <v>3.25</v>
      </c>
      <c r="G34" s="193">
        <f>'CONSOLIDADO-PROCESSOS-ORDENADOS'!G28</f>
        <v>1.5</v>
      </c>
      <c r="H34" s="185">
        <f t="shared" si="0"/>
        <v>12.5</v>
      </c>
      <c r="I34" s="250"/>
    </row>
    <row r="35" spans="2:9" x14ac:dyDescent="0.25">
      <c r="B35" s="182">
        <f t="shared" si="1"/>
        <v>28</v>
      </c>
      <c r="C35" s="182">
        <f>'CONSOLIDADO-PROCESSOS-ORDENADOS'!A29</f>
        <v>40</v>
      </c>
      <c r="D35" s="182" t="str">
        <f>'CONSOLIDADO-PROCESSOS-ORDENADOS'!B29</f>
        <v>40-GESTÃO DAS TRANSFERÊNCIAS</v>
      </c>
      <c r="E35" s="192" t="str">
        <f>'CONSOLIDADO-PROCESSOS-ORDENADOS'!C29</f>
        <v>1</v>
      </c>
      <c r="F35" s="193">
        <f>'CONSOLIDADO-PROCESSOS-ORDENADOS'!E29</f>
        <v>0</v>
      </c>
      <c r="G35" s="193">
        <f>'CONSOLIDADO-PROCESSOS-ORDENADOS'!G29</f>
        <v>1.75</v>
      </c>
      <c r="H35" s="185">
        <f t="shared" si="0"/>
        <v>11</v>
      </c>
      <c r="I35" s="250"/>
    </row>
    <row r="36" spans="2:9" x14ac:dyDescent="0.25">
      <c r="B36" s="182">
        <f t="shared" si="1"/>
        <v>29</v>
      </c>
      <c r="C36" s="182">
        <f>'CONSOLIDADO-PROCESSOS-ORDENADOS'!A30</f>
        <v>18</v>
      </c>
      <c r="D36" s="182" t="str">
        <f>'CONSOLIDADO-PROCESSOS-ORDENADOS'!B30</f>
        <v>18-PESQUISA E DESENVOLVIMENTO TECNOLÓGICO</v>
      </c>
      <c r="E36" s="192" t="str">
        <f>'CONSOLIDADO-PROCESSOS-ORDENADOS'!C30</f>
        <v>0</v>
      </c>
      <c r="F36" s="193">
        <f>'CONSOLIDADO-PROCESSOS-ORDENADOS'!E30</f>
        <v>0.5</v>
      </c>
      <c r="G36" s="193">
        <f>'CONSOLIDADO-PROCESSOS-ORDENADOS'!G30</f>
        <v>2.5</v>
      </c>
      <c r="H36" s="185">
        <f t="shared" si="0"/>
        <v>11</v>
      </c>
      <c r="I36" s="250"/>
    </row>
    <row r="37" spans="2:9" x14ac:dyDescent="0.25">
      <c r="B37" s="182">
        <f t="shared" si="1"/>
        <v>30</v>
      </c>
      <c r="C37" s="182">
        <f>'CONSOLIDADO-PROCESSOS-ORDENADOS'!A31</f>
        <v>8</v>
      </c>
      <c r="D37" s="182" t="str">
        <f>'CONSOLIDADO-PROCESSOS-ORDENADOS'!B31</f>
        <v>8-PROANTAR</v>
      </c>
      <c r="E37" s="192" t="str">
        <f>'CONSOLIDADO-PROCESSOS-ORDENADOS'!C31</f>
        <v>0</v>
      </c>
      <c r="F37" s="193">
        <f>'CONSOLIDADO-PROCESSOS-ORDENADOS'!E31</f>
        <v>2.25</v>
      </c>
      <c r="G37" s="193">
        <f>'CONSOLIDADO-PROCESSOS-ORDENADOS'!G31</f>
        <v>1.5</v>
      </c>
      <c r="H37" s="185">
        <f t="shared" si="0"/>
        <v>10.5</v>
      </c>
      <c r="I37" s="250"/>
    </row>
    <row r="38" spans="2:9" x14ac:dyDescent="0.25">
      <c r="B38" s="182">
        <f t="shared" si="1"/>
        <v>31</v>
      </c>
      <c r="C38" s="182">
        <f>'CONSOLIDADO-PROCESSOS-ORDENADOS'!A32</f>
        <v>14</v>
      </c>
      <c r="D38" s="182" t="str">
        <f>'CONSOLIDADO-PROCESSOS-ORDENADOS'!B32</f>
        <v>14-PRONAPA</v>
      </c>
      <c r="E38" s="192" t="str">
        <f>'CONSOLIDADO-PROCESSOS-ORDENADOS'!C32</f>
        <v>0</v>
      </c>
      <c r="F38" s="193">
        <f>'CONSOLIDADO-PROCESSOS-ORDENADOS'!E32</f>
        <v>3.25</v>
      </c>
      <c r="G38" s="193">
        <f>'CONSOLIDADO-PROCESSOS-ORDENADOS'!G32</f>
        <v>1</v>
      </c>
      <c r="H38" s="185">
        <f t="shared" si="0"/>
        <v>10.5</v>
      </c>
      <c r="I38" s="250"/>
    </row>
    <row r="39" spans="2:9" x14ac:dyDescent="0.25">
      <c r="B39" s="182">
        <f t="shared" si="1"/>
        <v>32</v>
      </c>
      <c r="C39" s="182">
        <f>'CONSOLIDADO-PROCESSOS-ORDENADOS'!A33</f>
        <v>15</v>
      </c>
      <c r="D39" s="182" t="str">
        <f>'CONSOLIDADO-PROCESSOS-ORDENADOS'!B33</f>
        <v>15-PROHIDRO</v>
      </c>
      <c r="E39" s="192" t="str">
        <f>'CONSOLIDADO-PROCESSOS-ORDENADOS'!C33</f>
        <v>0</v>
      </c>
      <c r="F39" s="193">
        <f>'CONSOLIDADO-PROCESSOS-ORDENADOS'!E33</f>
        <v>3.25</v>
      </c>
      <c r="G39" s="193">
        <f>'CONSOLIDADO-PROCESSOS-ORDENADOS'!G33</f>
        <v>1</v>
      </c>
      <c r="H39" s="185">
        <f t="shared" si="0"/>
        <v>10.5</v>
      </c>
      <c r="I39" s="250"/>
    </row>
    <row r="40" spans="2:9" x14ac:dyDescent="0.25">
      <c r="B40" s="182">
        <f t="shared" si="1"/>
        <v>33</v>
      </c>
      <c r="C40" s="182">
        <f>'CONSOLIDADO-PROCESSOS-ORDENADOS'!A34</f>
        <v>16</v>
      </c>
      <c r="D40" s="182" t="str">
        <f>'CONSOLIDADO-PROCESSOS-ORDENADOS'!B34</f>
        <v>16-PROAERO</v>
      </c>
      <c r="E40" s="192" t="str">
        <f>'CONSOLIDADO-PROCESSOS-ORDENADOS'!C34</f>
        <v>0</v>
      </c>
      <c r="F40" s="193">
        <f>'CONSOLIDADO-PROCESSOS-ORDENADOS'!E34</f>
        <v>3.25</v>
      </c>
      <c r="G40" s="193">
        <f>'CONSOLIDADO-PROCESSOS-ORDENADOS'!G34</f>
        <v>1</v>
      </c>
      <c r="H40" s="185">
        <f t="shared" si="0"/>
        <v>10.5</v>
      </c>
      <c r="I40" s="251"/>
    </row>
    <row r="41" spans="2:9" x14ac:dyDescent="0.25">
      <c r="B41" s="183">
        <f t="shared" si="1"/>
        <v>34</v>
      </c>
      <c r="C41" s="183">
        <f>'CONSOLIDADO-PROCESSOS-ORDENADOS'!A35</f>
        <v>19</v>
      </c>
      <c r="D41" s="183" t="str">
        <f>'CONSOLIDADO-PROCESSOS-ORDENADOS'!B35</f>
        <v>19-PROGRAMA ESPORÃO (MANSUP/MANAER)</v>
      </c>
      <c r="E41" s="194" t="str">
        <f>'CONSOLIDADO-PROCESSOS-ORDENADOS'!C35</f>
        <v>0</v>
      </c>
      <c r="F41" s="195">
        <f>'CONSOLIDADO-PROCESSOS-ORDENADOS'!E35</f>
        <v>3.25</v>
      </c>
      <c r="G41" s="195">
        <f>'CONSOLIDADO-PROCESSOS-ORDENADOS'!G35</f>
        <v>1</v>
      </c>
      <c r="H41" s="186">
        <f t="shared" si="0"/>
        <v>10.5</v>
      </c>
      <c r="I41" s="252" t="s">
        <v>321</v>
      </c>
    </row>
    <row r="42" spans="2:9" x14ac:dyDescent="0.25">
      <c r="B42" s="183">
        <f t="shared" si="1"/>
        <v>35</v>
      </c>
      <c r="C42" s="183">
        <f>'CONSOLIDADO-PROCESSOS-ORDENADOS'!A36</f>
        <v>21</v>
      </c>
      <c r="D42" s="183" t="str">
        <f>'CONSOLIDADO-PROCESSOS-ORDENADOS'!B36</f>
        <v>21-PROCOMBATE</v>
      </c>
      <c r="E42" s="194" t="str">
        <f>'CONSOLIDADO-PROCESSOS-ORDENADOS'!C36</f>
        <v>0</v>
      </c>
      <c r="F42" s="195">
        <f>'CONSOLIDADO-PROCESSOS-ORDENADOS'!E36</f>
        <v>3.25</v>
      </c>
      <c r="G42" s="195">
        <f>'CONSOLIDADO-PROCESSOS-ORDENADOS'!G36</f>
        <v>1</v>
      </c>
      <c r="H42" s="186">
        <f t="shared" si="0"/>
        <v>10.5</v>
      </c>
      <c r="I42" s="253"/>
    </row>
    <row r="43" spans="2:9" x14ac:dyDescent="0.25">
      <c r="B43" s="183">
        <f t="shared" si="1"/>
        <v>36</v>
      </c>
      <c r="C43" s="183">
        <f>'CONSOLIDADO-PROCESSOS-ORDENADOS'!A37</f>
        <v>26</v>
      </c>
      <c r="D43" s="183" t="str">
        <f>'CONSOLIDADO-PROCESSOS-ORDENADOS'!B37</f>
        <v>26-PROJETO DO SISGAAZ</v>
      </c>
      <c r="E43" s="194" t="str">
        <f>'CONSOLIDADO-PROCESSOS-ORDENADOS'!C37</f>
        <v>0</v>
      </c>
      <c r="F43" s="195">
        <f>'CONSOLIDADO-PROCESSOS-ORDENADOS'!E37</f>
        <v>3.25</v>
      </c>
      <c r="G43" s="195">
        <f>'CONSOLIDADO-PROCESSOS-ORDENADOS'!G37</f>
        <v>1</v>
      </c>
      <c r="H43" s="186">
        <f t="shared" si="0"/>
        <v>10.5</v>
      </c>
      <c r="I43" s="253"/>
    </row>
    <row r="44" spans="2:9" x14ac:dyDescent="0.25">
      <c r="B44" s="183">
        <f t="shared" si="1"/>
        <v>37</v>
      </c>
      <c r="C44" s="183">
        <f>'CONSOLIDADO-PROCESSOS-ORDENADOS'!A38</f>
        <v>28</v>
      </c>
      <c r="D44" s="183" t="str">
        <f>'CONSOLIDADO-PROCESSOS-ORDENADOS'!B38</f>
        <v>28-ALOCAÇÃO DE RH</v>
      </c>
      <c r="E44" s="194" t="str">
        <f>'CONSOLIDADO-PROCESSOS-ORDENADOS'!C38</f>
        <v>1</v>
      </c>
      <c r="F44" s="195">
        <f>'CONSOLIDADO-PROCESSOS-ORDENADOS'!E38</f>
        <v>1.25</v>
      </c>
      <c r="G44" s="195">
        <f>'CONSOLIDADO-PROCESSOS-ORDENADOS'!G38</f>
        <v>1</v>
      </c>
      <c r="H44" s="186">
        <f t="shared" si="0"/>
        <v>10.5</v>
      </c>
      <c r="I44" s="253"/>
    </row>
    <row r="45" spans="2:9" x14ac:dyDescent="0.25">
      <c r="B45" s="183">
        <f t="shared" si="1"/>
        <v>38</v>
      </c>
      <c r="C45" s="183">
        <f>'CONSOLIDADO-PROCESSOS-ORDENADOS'!A39</f>
        <v>25</v>
      </c>
      <c r="D45" s="183" t="str">
        <f>'CONSOLIDADO-PROCESSOS-ORDENADOS'!B39</f>
        <v>25-PRODUÇÃO DE INTELIGÊNCIA</v>
      </c>
      <c r="E45" s="194" t="str">
        <f>'CONSOLIDADO-PROCESSOS-ORDENADOS'!C39</f>
        <v>0</v>
      </c>
      <c r="F45" s="195">
        <f>'CONSOLIDADO-PROCESSOS-ORDENADOS'!E39</f>
        <v>2.5</v>
      </c>
      <c r="G45" s="195">
        <f>'CONSOLIDADO-PROCESSOS-ORDENADOS'!G39</f>
        <v>1</v>
      </c>
      <c r="H45" s="186">
        <f t="shared" si="0"/>
        <v>9</v>
      </c>
      <c r="I45" s="253"/>
    </row>
    <row r="46" spans="2:9" x14ac:dyDescent="0.25">
      <c r="B46" s="183">
        <f t="shared" si="1"/>
        <v>39</v>
      </c>
      <c r="C46" s="183">
        <f>'CONSOLIDADO-PROCESSOS-ORDENADOS'!A40</f>
        <v>32</v>
      </c>
      <c r="D46" s="183" t="str">
        <f>'CONSOLIDADO-PROCESSOS-ORDENADOS'!B40</f>
        <v>32-GESTÃO DO PROLIM</v>
      </c>
      <c r="E46" s="194" t="str">
        <f>'CONSOLIDADO-PROCESSOS-ORDENADOS'!C40</f>
        <v>0</v>
      </c>
      <c r="F46" s="195">
        <f>'CONSOLIDADO-PROCESSOS-ORDENADOS'!E40</f>
        <v>1.25</v>
      </c>
      <c r="G46" s="195">
        <f>'CONSOLIDADO-PROCESSOS-ORDENADOS'!G40</f>
        <v>1.5</v>
      </c>
      <c r="H46" s="186">
        <f t="shared" si="0"/>
        <v>8.5</v>
      </c>
      <c r="I46" s="253"/>
    </row>
    <row r="47" spans="2:9" x14ac:dyDescent="0.25">
      <c r="B47" s="183">
        <f t="shared" si="1"/>
        <v>40</v>
      </c>
      <c r="C47" s="183">
        <f>'CONSOLIDADO-PROCESSOS-ORDENADOS'!A41</f>
        <v>46</v>
      </c>
      <c r="D47" s="183" t="str">
        <f>'CONSOLIDADO-PROCESSOS-ORDENADOS'!B41</f>
        <v xml:space="preserve">46-INFRAESTRUTURA CFN </v>
      </c>
      <c r="E47" s="194" t="str">
        <f>'CONSOLIDADO-PROCESSOS-ORDENADOS'!C41</f>
        <v>0</v>
      </c>
      <c r="F47" s="195">
        <f>'CONSOLIDADO-PROCESSOS-ORDENADOS'!E41</f>
        <v>2.25</v>
      </c>
      <c r="G47" s="195">
        <f>'CONSOLIDADO-PROCESSOS-ORDENADOS'!G41</f>
        <v>1</v>
      </c>
      <c r="H47" s="186">
        <f t="shared" si="0"/>
        <v>8.5</v>
      </c>
      <c r="I47" s="253"/>
    </row>
    <row r="48" spans="2:9" x14ac:dyDescent="0.25">
      <c r="B48" s="183">
        <f t="shared" si="1"/>
        <v>41</v>
      </c>
      <c r="C48" s="183">
        <f>'CONSOLIDADO-PROCESSOS-ORDENADOS'!A42</f>
        <v>48</v>
      </c>
      <c r="D48" s="183" t="str">
        <f>'CONSOLIDADO-PROCESSOS-ORDENADOS'!B42</f>
        <v>48-TRANSPARÊNCIA PÚBLICA DA MB</v>
      </c>
      <c r="E48" s="194" t="str">
        <f>'CONSOLIDADO-PROCESSOS-ORDENADOS'!C42</f>
        <v>0</v>
      </c>
      <c r="F48" s="195">
        <f>'CONSOLIDADO-PROCESSOS-ORDENADOS'!E42</f>
        <v>0.25</v>
      </c>
      <c r="G48" s="195">
        <f>'CONSOLIDADO-PROCESSOS-ORDENADOS'!G42</f>
        <v>2</v>
      </c>
      <c r="H48" s="186">
        <f t="shared" si="0"/>
        <v>8.5</v>
      </c>
      <c r="I48" s="253"/>
    </row>
    <row r="49" spans="2:9" x14ac:dyDescent="0.25">
      <c r="B49" s="183">
        <f t="shared" si="1"/>
        <v>42</v>
      </c>
      <c r="C49" s="183">
        <f>'CONSOLIDADO-PROCESSOS-ORDENADOS'!A43</f>
        <v>5</v>
      </c>
      <c r="D49" s="183" t="str">
        <f>'CONSOLIDADO-PROCESSOS-ORDENADOS'!B43</f>
        <v>5-PREPARO/EMPREGO EM OPERAÇÕES GLO/INTERAGÊNCIAS</v>
      </c>
      <c r="E49" s="194" t="str">
        <f>'CONSOLIDADO-PROCESSOS-ORDENADOS'!C43</f>
        <v>0</v>
      </c>
      <c r="F49" s="195">
        <f>'CONSOLIDADO-PROCESSOS-ORDENADOS'!E43</f>
        <v>0.5</v>
      </c>
      <c r="G49" s="195">
        <f>'CONSOLIDADO-PROCESSOS-ORDENADOS'!G43</f>
        <v>1.75</v>
      </c>
      <c r="H49" s="186">
        <f t="shared" si="0"/>
        <v>8</v>
      </c>
      <c r="I49" s="253"/>
    </row>
    <row r="50" spans="2:9" x14ac:dyDescent="0.25">
      <c r="B50" s="183">
        <f t="shared" si="1"/>
        <v>43</v>
      </c>
      <c r="C50" s="183">
        <f>'CONSOLIDADO-PROCESSOS-ORDENADOS'!A44</f>
        <v>50</v>
      </c>
      <c r="D50" s="183" t="str">
        <f>'CONSOLIDADO-PROCESSOS-ORDENADOS'!B44</f>
        <v>50-GOVERNANÇA/GESTÃO DE TIC</v>
      </c>
      <c r="E50" s="194" t="str">
        <f>'CONSOLIDADO-PROCESSOS-ORDENADOS'!C44</f>
        <v>0</v>
      </c>
      <c r="F50" s="195">
        <f>'CONSOLIDADO-PROCESSOS-ORDENADOS'!E44</f>
        <v>0</v>
      </c>
      <c r="G50" s="195">
        <f>'CONSOLIDADO-PROCESSOS-ORDENADOS'!G44</f>
        <v>2</v>
      </c>
      <c r="H50" s="186">
        <f t="shared" si="0"/>
        <v>8</v>
      </c>
      <c r="I50" s="253"/>
    </row>
    <row r="51" spans="2:9" x14ac:dyDescent="0.25">
      <c r="B51" s="183">
        <f t="shared" si="1"/>
        <v>44</v>
      </c>
      <c r="C51" s="183">
        <f>'CONSOLIDADO-PROCESSOS-ORDENADOS'!A45</f>
        <v>51</v>
      </c>
      <c r="D51" s="183" t="str">
        <f>'CONSOLIDADO-PROCESSOS-ORDENADOS'!B45</f>
        <v>51-GESTÃO DO PATRIMÔNIO HISTÓRICO</v>
      </c>
      <c r="E51" s="194" t="str">
        <f>'CONSOLIDADO-PROCESSOS-ORDENADOS'!C45</f>
        <v>0</v>
      </c>
      <c r="F51" s="195">
        <f>'CONSOLIDADO-PROCESSOS-ORDENADOS'!E45</f>
        <v>0</v>
      </c>
      <c r="G51" s="195">
        <f>'CONSOLIDADO-PROCESSOS-ORDENADOS'!G45</f>
        <v>2</v>
      </c>
      <c r="H51" s="186">
        <f t="shared" si="0"/>
        <v>8</v>
      </c>
      <c r="I51" s="253"/>
    </row>
    <row r="52" spans="2:9" x14ac:dyDescent="0.25">
      <c r="B52" s="183">
        <f t="shared" si="1"/>
        <v>45</v>
      </c>
      <c r="C52" s="183">
        <f>'CONSOLIDADO-PROCESSOS-ORDENADOS'!A46</f>
        <v>6</v>
      </c>
      <c r="D52" s="183" t="str">
        <f>'CONSOLIDADO-PROCESSOS-ORDENADOS'!B46</f>
        <v>6-ARTICULAÇÃO INSTITUCIONAL NO PAÍS/EXTERIOR</v>
      </c>
      <c r="E52" s="194" t="str">
        <f>'CONSOLIDADO-PROCESSOS-ORDENADOS'!C46</f>
        <v>0</v>
      </c>
      <c r="F52" s="195">
        <f>'CONSOLIDADO-PROCESSOS-ORDENADOS'!E46</f>
        <v>0.75</v>
      </c>
      <c r="G52" s="195">
        <f>'CONSOLIDADO-PROCESSOS-ORDENADOS'!G46</f>
        <v>1</v>
      </c>
      <c r="H52" s="186">
        <f t="shared" si="0"/>
        <v>5.5</v>
      </c>
      <c r="I52" s="254"/>
    </row>
    <row r="53" spans="2:9" x14ac:dyDescent="0.25">
      <c r="B53" s="184">
        <f t="shared" si="1"/>
        <v>46</v>
      </c>
      <c r="C53" s="184">
        <f>'CONSOLIDADO-PROCESSOS-ORDENADOS'!A47</f>
        <v>1</v>
      </c>
      <c r="D53" s="184" t="str">
        <f>'CONSOLIDADO-PROCESSOS-ORDENADOS'!B47</f>
        <v>1-SISTEMA DE PLANEJAMENTO DE ALTO NÍVEL (SPAN)</v>
      </c>
      <c r="E53" s="196" t="str">
        <f>'CONSOLIDADO-PROCESSOS-ORDENADOS'!C47</f>
        <v>0</v>
      </c>
      <c r="F53" s="197">
        <f>'CONSOLIDADO-PROCESSOS-ORDENADOS'!E47</f>
        <v>0.25</v>
      </c>
      <c r="G53" s="197">
        <f>'CONSOLIDADO-PROCESSOS-ORDENADOS'!G47</f>
        <v>1</v>
      </c>
      <c r="H53" s="187">
        <f t="shared" si="0"/>
        <v>4.5</v>
      </c>
      <c r="I53" s="255" t="s">
        <v>322</v>
      </c>
    </row>
    <row r="54" spans="2:9" x14ac:dyDescent="0.25">
      <c r="B54" s="184">
        <f t="shared" si="1"/>
        <v>47</v>
      </c>
      <c r="C54" s="184">
        <f>'CONSOLIDADO-PROCESSOS-ORDENADOS'!A48</f>
        <v>10</v>
      </c>
      <c r="D54" s="184" t="str">
        <f>'CONSOLIDADO-PROCESSOS-ORDENADOS'!B48</f>
        <v>10-PREPARO/EMPREGO DA MB EM OP PAZ/HUMANITÁRIAS</v>
      </c>
      <c r="E54" s="196" t="str">
        <f>'CONSOLIDADO-PROCESSOS-ORDENADOS'!C48</f>
        <v>0</v>
      </c>
      <c r="F54" s="197">
        <f>'CONSOLIDADO-PROCESSOS-ORDENADOS'!E48</f>
        <v>0.25</v>
      </c>
      <c r="G54" s="197">
        <f>'CONSOLIDADO-PROCESSOS-ORDENADOS'!G48</f>
        <v>1</v>
      </c>
      <c r="H54" s="187">
        <f t="shared" si="0"/>
        <v>4.5</v>
      </c>
      <c r="I54" s="256"/>
    </row>
    <row r="55" spans="2:9" x14ac:dyDescent="0.25">
      <c r="B55" s="184">
        <f t="shared" si="1"/>
        <v>48</v>
      </c>
      <c r="C55" s="184">
        <f>'CONSOLIDADO-PROCESSOS-ORDENADOS'!A49</f>
        <v>22</v>
      </c>
      <c r="D55" s="184" t="str">
        <f>'CONSOLIDADO-PROCESSOS-ORDENADOS'!B49</f>
        <v xml:space="preserve">22-APOIO À MOBILIZAÇÃO NACIONAL </v>
      </c>
      <c r="E55" s="196" t="str">
        <f>'CONSOLIDADO-PROCESSOS-ORDENADOS'!C49</f>
        <v>0</v>
      </c>
      <c r="F55" s="197">
        <f>'CONSOLIDADO-PROCESSOS-ORDENADOS'!E49</f>
        <v>0.25</v>
      </c>
      <c r="G55" s="197">
        <f>'CONSOLIDADO-PROCESSOS-ORDENADOS'!G49</f>
        <v>1</v>
      </c>
      <c r="H55" s="187">
        <f t="shared" si="0"/>
        <v>4.5</v>
      </c>
      <c r="I55" s="256"/>
    </row>
    <row r="56" spans="2:9" x14ac:dyDescent="0.25">
      <c r="B56" s="184">
        <f t="shared" si="1"/>
        <v>49</v>
      </c>
      <c r="C56" s="184">
        <f>'CONSOLIDADO-PROCESSOS-ORDENADOS'!A50</f>
        <v>24</v>
      </c>
      <c r="D56" s="184" t="str">
        <f>'CONSOLIDADO-PROCESSOS-ORDENADOS'!B50</f>
        <v>24-PREPARO/EMPREGO CIBERNÉTICO NA MB</v>
      </c>
      <c r="E56" s="196" t="str">
        <f>'CONSOLIDADO-PROCESSOS-ORDENADOS'!C50</f>
        <v>0</v>
      </c>
      <c r="F56" s="197">
        <f>'CONSOLIDADO-PROCESSOS-ORDENADOS'!E50</f>
        <v>0.25</v>
      </c>
      <c r="G56" s="197">
        <f>'CONSOLIDADO-PROCESSOS-ORDENADOS'!G50</f>
        <v>1</v>
      </c>
      <c r="H56" s="187">
        <f t="shared" si="0"/>
        <v>4.5</v>
      </c>
      <c r="I56" s="256"/>
    </row>
    <row r="57" spans="2:9" x14ac:dyDescent="0.25">
      <c r="B57" s="184">
        <f t="shared" si="1"/>
        <v>50</v>
      </c>
      <c r="C57" s="184">
        <f>'CONSOLIDADO-PROCESSOS-ORDENADOS'!A51</f>
        <v>27</v>
      </c>
      <c r="D57" s="184" t="str">
        <f>'CONSOLIDADO-PROCESSOS-ORDENADOS'!B51</f>
        <v>27-PESQUISA NAS AJB E DE INTERESSE</v>
      </c>
      <c r="E57" s="196" t="str">
        <f>'CONSOLIDADO-PROCESSOS-ORDENADOS'!C51</f>
        <v>0</v>
      </c>
      <c r="F57" s="197">
        <f>'CONSOLIDADO-PROCESSOS-ORDENADOS'!E51</f>
        <v>0.25</v>
      </c>
      <c r="G57" s="197">
        <f>'CONSOLIDADO-PROCESSOS-ORDENADOS'!G51</f>
        <v>1</v>
      </c>
      <c r="H57" s="187">
        <f t="shared" si="0"/>
        <v>4.5</v>
      </c>
      <c r="I57" s="256"/>
    </row>
    <row r="58" spans="2:9" x14ac:dyDescent="0.25">
      <c r="B58" s="184">
        <f t="shared" si="1"/>
        <v>51</v>
      </c>
      <c r="C58" s="184">
        <f>'CONSOLIDADO-PROCESSOS-ORDENADOS'!A52</f>
        <v>36</v>
      </c>
      <c r="D58" s="184" t="str">
        <f>'CONSOLIDADO-PROCESSOS-ORDENADOS'!B52</f>
        <v>36-GESTÃO FINANCEIRA - OPERAÇÕES DE CRÉDITO</v>
      </c>
      <c r="E58" s="196" t="str">
        <f>'CONSOLIDADO-PROCESSOS-ORDENADOS'!C52</f>
        <v>0</v>
      </c>
      <c r="F58" s="197">
        <f>'CONSOLIDADO-PROCESSOS-ORDENADOS'!E52</f>
        <v>0.25</v>
      </c>
      <c r="G58" s="197">
        <f>'CONSOLIDADO-PROCESSOS-ORDENADOS'!G52</f>
        <v>1</v>
      </c>
      <c r="H58" s="187">
        <f t="shared" si="0"/>
        <v>4.5</v>
      </c>
      <c r="I58" s="256"/>
    </row>
    <row r="59" spans="2:9" x14ac:dyDescent="0.25">
      <c r="B59" s="184">
        <f t="shared" si="1"/>
        <v>52</v>
      </c>
      <c r="C59" s="184">
        <f>'CONSOLIDADO-PROCESSOS-ORDENADOS'!A53</f>
        <v>45</v>
      </c>
      <c r="D59" s="184" t="str">
        <f>'CONSOLIDADO-PROCESSOS-ORDENADOS'!B53</f>
        <v>45-GESTÃO DE CUSTOS DA MB</v>
      </c>
      <c r="E59" s="196" t="str">
        <f>'CONSOLIDADO-PROCESSOS-ORDENADOS'!C53</f>
        <v>0</v>
      </c>
      <c r="F59" s="197">
        <f>'CONSOLIDADO-PROCESSOS-ORDENADOS'!E53</f>
        <v>0.25</v>
      </c>
      <c r="G59" s="197">
        <f>'CONSOLIDADO-PROCESSOS-ORDENADOS'!G53</f>
        <v>1</v>
      </c>
      <c r="H59" s="187">
        <f t="shared" si="0"/>
        <v>4.5</v>
      </c>
      <c r="I59" s="256"/>
    </row>
    <row r="60" spans="2:9" x14ac:dyDescent="0.25">
      <c r="B60" s="184">
        <f t="shared" si="1"/>
        <v>53</v>
      </c>
      <c r="C60" s="184">
        <f>'CONSOLIDADO-PROCESSOS-ORDENADOS'!A54</f>
        <v>56</v>
      </c>
      <c r="D60" s="184" t="str">
        <f>'CONSOLIDADO-PROCESSOS-ORDENADOS'!B54</f>
        <v>56-GESTÃO DO CICLO DE VIDA (GCV)</v>
      </c>
      <c r="E60" s="196" t="str">
        <f>'CONSOLIDADO-PROCESSOS-ORDENADOS'!C54</f>
        <v>0</v>
      </c>
      <c r="F60" s="197">
        <f>'CONSOLIDADO-PROCESSOS-ORDENADOS'!E54</f>
        <v>0.25</v>
      </c>
      <c r="G60" s="197">
        <f>'CONSOLIDADO-PROCESSOS-ORDENADOS'!G54</f>
        <v>1</v>
      </c>
      <c r="H60" s="187">
        <f t="shared" si="0"/>
        <v>4.5</v>
      </c>
      <c r="I60" s="256"/>
    </row>
    <row r="61" spans="2:9" x14ac:dyDescent="0.25">
      <c r="B61" s="184">
        <f t="shared" si="1"/>
        <v>54</v>
      </c>
      <c r="C61" s="184">
        <f>'CONSOLIDADO-PROCESSOS-ORDENADOS'!A55</f>
        <v>57</v>
      </c>
      <c r="D61" s="184" t="str">
        <f>'CONSOLIDADO-PROCESSOS-ORDENADOS'!B55</f>
        <v>57-PRODUÇÃO DOUTRINA ESTRATÉGICA</v>
      </c>
      <c r="E61" s="196" t="str">
        <f>'CONSOLIDADO-PROCESSOS-ORDENADOS'!C55</f>
        <v>0</v>
      </c>
      <c r="F61" s="197">
        <f>'CONSOLIDADO-PROCESSOS-ORDENADOS'!E55</f>
        <v>0.25</v>
      </c>
      <c r="G61" s="197">
        <f>'CONSOLIDADO-PROCESSOS-ORDENADOS'!G55</f>
        <v>1</v>
      </c>
      <c r="H61" s="187">
        <f t="shared" si="0"/>
        <v>4.5</v>
      </c>
      <c r="I61" s="256"/>
    </row>
    <row r="62" spans="2:9" x14ac:dyDescent="0.25">
      <c r="B62" s="184">
        <f t="shared" si="1"/>
        <v>55</v>
      </c>
      <c r="C62" s="184">
        <f>'CONSOLIDADO-PROCESSOS-ORDENADOS'!A56</f>
        <v>49</v>
      </c>
      <c r="D62" s="184" t="str">
        <f>'CONSOLIDADO-PROCESSOS-ORDENADOS'!B56</f>
        <v>49-INTEGRIDADE E GERENCIAMENTO DE RISCOS CORPORATIVOS</v>
      </c>
      <c r="E62" s="196" t="str">
        <f>'CONSOLIDADO-PROCESSOS-ORDENADOS'!C56</f>
        <v>0</v>
      </c>
      <c r="F62" s="197">
        <f>'CONSOLIDADO-PROCESSOS-ORDENADOS'!E56</f>
        <v>0</v>
      </c>
      <c r="G62" s="197">
        <f>'CONSOLIDADO-PROCESSOS-ORDENADOS'!G56</f>
        <v>1</v>
      </c>
      <c r="H62" s="187">
        <f t="shared" si="0"/>
        <v>4</v>
      </c>
      <c r="I62" s="256"/>
    </row>
    <row r="63" spans="2:9" x14ac:dyDescent="0.25">
      <c r="B63" s="184">
        <f t="shared" si="1"/>
        <v>56</v>
      </c>
      <c r="C63" s="184">
        <f>'CONSOLIDADO-PROCESSOS-ORDENADOS'!A57</f>
        <v>52</v>
      </c>
      <c r="D63" s="184" t="str">
        <f>'CONSOLIDADO-PROCESSOS-ORDENADOS'!B57</f>
        <v>52-ACESSIBILIDADE E SUSTENTABILIDADE</v>
      </c>
      <c r="E63" s="196" t="str">
        <f>'CONSOLIDADO-PROCESSOS-ORDENADOS'!C57</f>
        <v>0</v>
      </c>
      <c r="F63" s="197">
        <f>'CONSOLIDADO-PROCESSOS-ORDENADOS'!E57</f>
        <v>0</v>
      </c>
      <c r="G63" s="197">
        <f>'CONSOLIDADO-PROCESSOS-ORDENADOS'!G57</f>
        <v>1</v>
      </c>
      <c r="H63" s="187">
        <f t="shared" si="0"/>
        <v>4</v>
      </c>
      <c r="I63" s="256"/>
    </row>
    <row r="64" spans="2:9" x14ac:dyDescent="0.25">
      <c r="B64" s="184">
        <f t="shared" si="1"/>
        <v>57</v>
      </c>
      <c r="C64" s="184">
        <f>'CONSOLIDADO-PROCESSOS-ORDENADOS'!A58</f>
        <v>9</v>
      </c>
      <c r="D64" s="184" t="str">
        <f>'CONSOLIDADO-PROCESSOS-ORDENADOS'!B58</f>
        <v>9-MANUTENÇÃO DAS ADIDÂNCIAS NAVAIS APOIO POLÍTICA EXTERNA</v>
      </c>
      <c r="E64" s="196" t="str">
        <f>'CONSOLIDADO-PROCESSOS-ORDENADOS'!C58</f>
        <v>0</v>
      </c>
      <c r="F64" s="197">
        <f>'CONSOLIDADO-PROCESSOS-ORDENADOS'!E58</f>
        <v>0.25</v>
      </c>
      <c r="G64" s="197">
        <f>'CONSOLIDADO-PROCESSOS-ORDENADOS'!G58</f>
        <v>0.75</v>
      </c>
      <c r="H64" s="187">
        <f t="shared" si="0"/>
        <v>3.5</v>
      </c>
      <c r="I64" s="257"/>
    </row>
    <row r="65" spans="5:9" x14ac:dyDescent="0.25">
      <c r="H65" s="55"/>
    </row>
    <row r="67" spans="5:9" x14ac:dyDescent="0.25">
      <c r="I67" s="177" t="s">
        <v>437</v>
      </c>
    </row>
    <row r="68" spans="5:9" x14ac:dyDescent="0.25">
      <c r="E68" s="18"/>
    </row>
    <row r="69" spans="5:9" x14ac:dyDescent="0.25">
      <c r="G69" s="247" t="s">
        <v>438</v>
      </c>
      <c r="H69" s="247"/>
      <c r="I69" s="247"/>
    </row>
    <row r="70" spans="5:9" x14ac:dyDescent="0.25">
      <c r="G70" s="247" t="s">
        <v>323</v>
      </c>
      <c r="H70" s="247"/>
      <c r="I70" s="247"/>
    </row>
    <row r="71" spans="5:9" x14ac:dyDescent="0.25">
      <c r="G71" s="247" t="s">
        <v>324</v>
      </c>
      <c r="H71" s="247"/>
      <c r="I71" s="247"/>
    </row>
  </sheetData>
  <mergeCells count="12">
    <mergeCell ref="B4:I4"/>
    <mergeCell ref="B3:I3"/>
    <mergeCell ref="B2:I2"/>
    <mergeCell ref="B5:I5"/>
    <mergeCell ref="I8:I18"/>
    <mergeCell ref="G69:I69"/>
    <mergeCell ref="G70:I70"/>
    <mergeCell ref="G71:I71"/>
    <mergeCell ref="I19:I29"/>
    <mergeCell ref="I30:I40"/>
    <mergeCell ref="I41:I52"/>
    <mergeCell ref="I53:I64"/>
  </mergeCells>
  <printOptions horizontalCentered="1"/>
  <pageMargins left="0.19685039370078741" right="0.19685039370078741" top="0.43307086614173229" bottom="0.39370078740157483" header="0.51181102362204722" footer="0.51181102362204722"/>
  <pageSetup paperSize="9" scale="61"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2F3E-99A4-4830-9CCE-2677601FA065}">
  <sheetPr>
    <pageSetUpPr fitToPage="1"/>
  </sheetPr>
  <dimension ref="B2:J71"/>
  <sheetViews>
    <sheetView showGridLines="0" zoomScale="80" zoomScaleNormal="80" workbookViewId="0">
      <selection activeCell="J15" sqref="J15"/>
    </sheetView>
  </sheetViews>
  <sheetFormatPr defaultColWidth="8.7109375" defaultRowHeight="15" outlineLevelRow="1" x14ac:dyDescent="0.25"/>
  <cols>
    <col min="1" max="1" width="2" style="199" customWidth="1"/>
    <col min="2" max="2" width="3.7109375" style="198" bestFit="1" customWidth="1"/>
    <col min="3" max="3" width="8.5703125" style="199" customWidth="1"/>
    <col min="4" max="4" width="85.7109375" style="199" bestFit="1" customWidth="1"/>
    <col min="5" max="5" width="16.85546875" style="199" customWidth="1"/>
    <col min="6" max="6" width="13.28515625" style="199" customWidth="1"/>
    <col min="7" max="7" width="13.42578125" style="199" customWidth="1"/>
    <col min="8" max="8" width="7.7109375" style="200" customWidth="1"/>
    <col min="9" max="9" width="13.7109375" style="200" bestFit="1" customWidth="1"/>
    <col min="10" max="10" width="71.140625" style="216" customWidth="1"/>
    <col min="11" max="11" width="1.7109375" style="199" customWidth="1"/>
    <col min="12" max="16384" width="8.7109375" style="199"/>
  </cols>
  <sheetData>
    <row r="2" spans="2:10" ht="15.75" x14ac:dyDescent="0.25">
      <c r="B2" s="268" t="s">
        <v>208</v>
      </c>
      <c r="C2" s="268"/>
      <c r="D2" s="268"/>
      <c r="E2" s="268"/>
      <c r="F2" s="268"/>
      <c r="G2" s="268"/>
      <c r="H2" s="268"/>
      <c r="I2" s="268"/>
      <c r="J2" s="268"/>
    </row>
    <row r="3" spans="2:10" ht="15.75" x14ac:dyDescent="0.25">
      <c r="B3" s="268" t="s">
        <v>209</v>
      </c>
      <c r="C3" s="268"/>
      <c r="D3" s="268"/>
      <c r="E3" s="268"/>
      <c r="F3" s="268"/>
      <c r="G3" s="268"/>
      <c r="H3" s="268"/>
      <c r="I3" s="268"/>
      <c r="J3" s="268"/>
    </row>
    <row r="4" spans="2:10" ht="15.75" x14ac:dyDescent="0.25">
      <c r="B4" s="268" t="s">
        <v>357</v>
      </c>
      <c r="C4" s="268"/>
      <c r="D4" s="268"/>
      <c r="E4" s="268"/>
      <c r="F4" s="268"/>
      <c r="G4" s="268"/>
      <c r="H4" s="268"/>
      <c r="I4" s="268"/>
      <c r="J4" s="268"/>
    </row>
    <row r="5" spans="2:10" ht="15.75" x14ac:dyDescent="0.25">
      <c r="B5" s="268" t="s">
        <v>315</v>
      </c>
      <c r="C5" s="268"/>
      <c r="D5" s="268"/>
      <c r="E5" s="268"/>
      <c r="F5" s="268"/>
      <c r="G5" s="268"/>
      <c r="H5" s="268"/>
      <c r="I5" s="268"/>
      <c r="J5" s="268"/>
    </row>
    <row r="6" spans="2:10" x14ac:dyDescent="0.25">
      <c r="C6" s="201"/>
      <c r="D6" s="201"/>
      <c r="E6" s="201"/>
      <c r="F6" s="201"/>
      <c r="G6" s="201"/>
      <c r="H6" s="198"/>
    </row>
    <row r="7" spans="2:10" ht="31.5" x14ac:dyDescent="0.25">
      <c r="B7" s="221" t="s">
        <v>728</v>
      </c>
      <c r="C7" s="221" t="s">
        <v>724</v>
      </c>
      <c r="D7" s="222" t="s">
        <v>316</v>
      </c>
      <c r="E7" s="221" t="s">
        <v>304</v>
      </c>
      <c r="F7" s="221" t="s">
        <v>305</v>
      </c>
      <c r="G7" s="221" t="s">
        <v>306</v>
      </c>
      <c r="H7" s="221" t="s">
        <v>307</v>
      </c>
      <c r="I7" s="221" t="s">
        <v>317</v>
      </c>
      <c r="J7" s="223" t="s">
        <v>749</v>
      </c>
    </row>
    <row r="8" spans="2:10" s="216" customFormat="1" ht="31.5" x14ac:dyDescent="0.25">
      <c r="B8" s="224">
        <v>1</v>
      </c>
      <c r="C8" s="224">
        <f>'CONSOLIDADO-PROCESSOS-ORDENADOS'!A2</f>
        <v>55</v>
      </c>
      <c r="D8" s="224" t="str">
        <f>'CONSOLIDADO-PROCESSOS-ORDENADOS'!B2</f>
        <v>55-EMGEPRON</v>
      </c>
      <c r="E8" s="225" t="str">
        <f>'CONSOLIDADO-PROCESSOS-ORDENADOS'!C2</f>
        <v>4</v>
      </c>
      <c r="F8" s="226">
        <f>'CONSOLIDADO-PROCESSOS-ORDENADOS'!E2</f>
        <v>3</v>
      </c>
      <c r="G8" s="226">
        <f>'CONSOLIDADO-PROCESSOS-ORDENADOS'!G2</f>
        <v>3</v>
      </c>
      <c r="H8" s="227">
        <f t="shared" ref="H8:H64" si="0">((E8*4)+(F8*2)+(G8*4))</f>
        <v>34</v>
      </c>
      <c r="I8" s="262" t="s">
        <v>318</v>
      </c>
      <c r="J8" s="228" t="s">
        <v>730</v>
      </c>
    </row>
    <row r="9" spans="2:10" s="216" customFormat="1" ht="15.75" x14ac:dyDescent="0.25">
      <c r="B9" s="233">
        <f>+B8+1</f>
        <v>2</v>
      </c>
      <c r="C9" s="233">
        <f>'CONSOLIDADO-PROCESSOS-ORDENADOS'!A3</f>
        <v>2</v>
      </c>
      <c r="D9" s="233" t="str">
        <f>'CONSOLIDADO-PROCESSOS-ORDENADOS'!B3</f>
        <v>2-DEFESA DAS AJB</v>
      </c>
      <c r="E9" s="237" t="str">
        <f>'CONSOLIDADO-PROCESSOS-ORDENADOS'!C3</f>
        <v>3</v>
      </c>
      <c r="F9" s="238">
        <f>'CONSOLIDADO-PROCESSOS-ORDENADOS'!E3</f>
        <v>3.75</v>
      </c>
      <c r="G9" s="238">
        <f>'CONSOLIDADO-PROCESSOS-ORDENADOS'!G3</f>
        <v>3.25</v>
      </c>
      <c r="H9" s="238">
        <f t="shared" si="0"/>
        <v>32.5</v>
      </c>
      <c r="I9" s="263"/>
      <c r="J9" s="234" t="s">
        <v>726</v>
      </c>
    </row>
    <row r="10" spans="2:10" s="216" customFormat="1" ht="31.5" x14ac:dyDescent="0.25">
      <c r="B10" s="224">
        <f t="shared" ref="B10:B64" si="1">+B9+1</f>
        <v>3</v>
      </c>
      <c r="C10" s="224">
        <f>'CONSOLIDADO-PROCESSOS-ORDENADOS'!A4</f>
        <v>12</v>
      </c>
      <c r="D10" s="224" t="str">
        <f>'CONSOLIDADO-PROCESSOS-ORDENADOS'!B4</f>
        <v>12-PROSUB</v>
      </c>
      <c r="E10" s="225" t="str">
        <f>'CONSOLIDADO-PROCESSOS-ORDENADOS'!C4</f>
        <v>4</v>
      </c>
      <c r="F10" s="226">
        <f>'CONSOLIDADO-PROCESSOS-ORDENADOS'!E4</f>
        <v>3.25</v>
      </c>
      <c r="G10" s="226">
        <f>'CONSOLIDADO-PROCESSOS-ORDENADOS'!G4</f>
        <v>2</v>
      </c>
      <c r="H10" s="226">
        <f t="shared" si="0"/>
        <v>30.5</v>
      </c>
      <c r="I10" s="263"/>
      <c r="J10" s="228" t="s">
        <v>727</v>
      </c>
    </row>
    <row r="11" spans="2:10" s="216" customFormat="1" ht="15.75" x14ac:dyDescent="0.25">
      <c r="B11" s="233">
        <f t="shared" si="1"/>
        <v>4</v>
      </c>
      <c r="C11" s="233">
        <f>'CONSOLIDADO-PROCESSOS-ORDENADOS'!A5</f>
        <v>39</v>
      </c>
      <c r="D11" s="233" t="str">
        <f>'CONSOLIDADO-PROCESSOS-ORDENADOS'!B5</f>
        <v>39-GESTÃO DAS COMPRAS E CONTRATAÇÕES NO PAÍS</v>
      </c>
      <c r="E11" s="237" t="str">
        <f>'CONSOLIDADO-PROCESSOS-ORDENADOS'!C5</f>
        <v>4</v>
      </c>
      <c r="F11" s="238">
        <f>'CONSOLIDADO-PROCESSOS-ORDENADOS'!E5</f>
        <v>0.25</v>
      </c>
      <c r="G11" s="238">
        <f>'CONSOLIDADO-PROCESSOS-ORDENADOS'!G5</f>
        <v>3.25</v>
      </c>
      <c r="H11" s="238">
        <f t="shared" si="0"/>
        <v>29.5</v>
      </c>
      <c r="I11" s="263"/>
      <c r="J11" s="234" t="s">
        <v>736</v>
      </c>
    </row>
    <row r="12" spans="2:10" s="216" customFormat="1" ht="31.5" x14ac:dyDescent="0.25">
      <c r="B12" s="224">
        <f t="shared" si="1"/>
        <v>5</v>
      </c>
      <c r="C12" s="224">
        <f>'CONSOLIDADO-PROCESSOS-ORDENADOS'!A6</f>
        <v>41</v>
      </c>
      <c r="D12" s="224" t="str">
        <f>'CONSOLIDADO-PROCESSOS-ORDENADOS'!B6</f>
        <v>41-PAGAMENTO DE BENEFÍCIOS A INATIVOS CIVIS E MILITARES</v>
      </c>
      <c r="E12" s="225" t="str">
        <f>'CONSOLIDADO-PROCESSOS-ORDENADOS'!C6</f>
        <v>4</v>
      </c>
      <c r="F12" s="226">
        <f>'CONSOLIDADO-PROCESSOS-ORDENADOS'!E6</f>
        <v>0.25</v>
      </c>
      <c r="G12" s="226">
        <f>'CONSOLIDADO-PROCESSOS-ORDENADOS'!G6</f>
        <v>2.75</v>
      </c>
      <c r="H12" s="226">
        <f t="shared" si="0"/>
        <v>27.5</v>
      </c>
      <c r="I12" s="263"/>
      <c r="J12" s="228" t="s">
        <v>731</v>
      </c>
    </row>
    <row r="13" spans="2:10" s="216" customFormat="1" ht="15.75" x14ac:dyDescent="0.25">
      <c r="B13" s="224">
        <f t="shared" si="1"/>
        <v>6</v>
      </c>
      <c r="C13" s="224">
        <f>'CONSOLIDADO-PROCESSOS-ORDENADOS'!A7</f>
        <v>53</v>
      </c>
      <c r="D13" s="224" t="str">
        <f>'CONSOLIDADO-PROCESSOS-ORDENADOS'!B7</f>
        <v>53-AMAZUL</v>
      </c>
      <c r="E13" s="225" t="str">
        <f>'CONSOLIDADO-PROCESSOS-ORDENADOS'!C7</f>
        <v>3</v>
      </c>
      <c r="F13" s="226">
        <f>'CONSOLIDADO-PROCESSOS-ORDENADOS'!E7</f>
        <v>3</v>
      </c>
      <c r="G13" s="226">
        <f>'CONSOLIDADO-PROCESSOS-ORDENADOS'!G7</f>
        <v>2</v>
      </c>
      <c r="H13" s="226">
        <f t="shared" si="0"/>
        <v>26</v>
      </c>
      <c r="I13" s="263"/>
      <c r="J13" s="228" t="s">
        <v>734</v>
      </c>
    </row>
    <row r="14" spans="2:10" s="216" customFormat="1" ht="31.5" x14ac:dyDescent="0.25">
      <c r="B14" s="233">
        <f t="shared" si="1"/>
        <v>7</v>
      </c>
      <c r="C14" s="233">
        <f>'CONSOLIDADO-PROCESSOS-ORDENADOS'!A8</f>
        <v>42</v>
      </c>
      <c r="D14" s="233" t="str">
        <f>'CONSOLIDADO-PROCESSOS-ORDENADOS'!B8</f>
        <v>42-GESTÃO DO PAGAMENTO DE PESSOAL CIVIL E MILITAR ATIVO</v>
      </c>
      <c r="E14" s="237" t="str">
        <f>'CONSOLIDADO-PROCESSOS-ORDENADOS'!C8</f>
        <v>4</v>
      </c>
      <c r="F14" s="238">
        <f>'CONSOLIDADO-PROCESSOS-ORDENADOS'!E8</f>
        <v>0.25</v>
      </c>
      <c r="G14" s="238">
        <f>'CONSOLIDADO-PROCESSOS-ORDENADOS'!G8</f>
        <v>2.25</v>
      </c>
      <c r="H14" s="238">
        <f t="shared" si="0"/>
        <v>25.5</v>
      </c>
      <c r="I14" s="263"/>
      <c r="J14" s="234" t="s">
        <v>740</v>
      </c>
    </row>
    <row r="15" spans="2:10" s="216" customFormat="1" ht="15.75" x14ac:dyDescent="0.25">
      <c r="B15" s="233">
        <f t="shared" si="1"/>
        <v>8</v>
      </c>
      <c r="C15" s="233">
        <f>'CONSOLIDADO-PROCESSOS-ORDENADOS'!A9</f>
        <v>31</v>
      </c>
      <c r="D15" s="233" t="str">
        <f>'CONSOLIDADO-PROCESSOS-ORDENADOS'!B9</f>
        <v>31-PRESTAÇÃO DA ASSISTÊNCIA SOCIAL INTEGRADA  DA MARINHA</v>
      </c>
      <c r="E15" s="237" t="str">
        <f>'CONSOLIDADO-PROCESSOS-ORDENADOS'!C9</f>
        <v>4</v>
      </c>
      <c r="F15" s="238">
        <f>'CONSOLIDADO-PROCESSOS-ORDENADOS'!E9</f>
        <v>1.25</v>
      </c>
      <c r="G15" s="238">
        <f>'CONSOLIDADO-PROCESSOS-ORDENADOS'!G9</f>
        <v>1.25</v>
      </c>
      <c r="H15" s="238">
        <f t="shared" si="0"/>
        <v>23.5</v>
      </c>
      <c r="I15" s="263"/>
      <c r="J15" s="234" t="s">
        <v>746</v>
      </c>
    </row>
    <row r="16" spans="2:10" s="216" customFormat="1" ht="15.75" x14ac:dyDescent="0.25">
      <c r="B16" s="233">
        <f t="shared" si="1"/>
        <v>9</v>
      </c>
      <c r="C16" s="233">
        <f>'CONSOLIDADO-PROCESSOS-ORDENADOS'!A10</f>
        <v>43</v>
      </c>
      <c r="D16" s="233" t="str">
        <f>'CONSOLIDADO-PROCESSOS-ORDENADOS'!B10</f>
        <v>43-GESTÃO DOS BENS MÓVEIS E DE CONSUMO</v>
      </c>
      <c r="E16" s="237" t="str">
        <f>'CONSOLIDADO-PROCESSOS-ORDENADOS'!C10</f>
        <v>4</v>
      </c>
      <c r="F16" s="238">
        <f>'CONSOLIDADO-PROCESSOS-ORDENADOS'!E10</f>
        <v>0.25</v>
      </c>
      <c r="G16" s="238">
        <f>'CONSOLIDADO-PROCESSOS-ORDENADOS'!G10</f>
        <v>1.75</v>
      </c>
      <c r="H16" s="238">
        <f t="shared" si="0"/>
        <v>23.5</v>
      </c>
      <c r="I16" s="263"/>
      <c r="J16" s="234" t="s">
        <v>745</v>
      </c>
    </row>
    <row r="17" spans="2:10" s="216" customFormat="1" ht="31.5" x14ac:dyDescent="0.25">
      <c r="B17" s="224">
        <f t="shared" si="1"/>
        <v>10</v>
      </c>
      <c r="C17" s="224">
        <f>'CONSOLIDADO-PROCESSOS-ORDENADOS'!A11</f>
        <v>11</v>
      </c>
      <c r="D17" s="224" t="str">
        <f>'CONSOLIDADO-PROCESSOS-ORDENADOS'!B11</f>
        <v>11-PROGRAMA NUCLEAR DA MARINHA (PNM)</v>
      </c>
      <c r="E17" s="225" t="str">
        <f>'CONSOLIDADO-PROCESSOS-ORDENADOS'!C11</f>
        <v>2</v>
      </c>
      <c r="F17" s="226">
        <f>'CONSOLIDADO-PROCESSOS-ORDENADOS'!E11</f>
        <v>3.5</v>
      </c>
      <c r="G17" s="226">
        <f>'CONSOLIDADO-PROCESSOS-ORDENADOS'!G11</f>
        <v>1.75</v>
      </c>
      <c r="H17" s="226">
        <f t="shared" si="0"/>
        <v>22</v>
      </c>
      <c r="I17" s="263"/>
      <c r="J17" s="228" t="s">
        <v>725</v>
      </c>
    </row>
    <row r="18" spans="2:10" s="216" customFormat="1" ht="15.75" x14ac:dyDescent="0.25">
      <c r="B18" s="233">
        <f t="shared" si="1"/>
        <v>11</v>
      </c>
      <c r="C18" s="233">
        <f>'CONSOLIDADO-PROCESSOS-ORDENADOS'!A12</f>
        <v>30</v>
      </c>
      <c r="D18" s="233" t="str">
        <f>'CONSOLIDADO-PROCESSOS-ORDENADOS'!B12</f>
        <v>30-PRESTAÇÃO DA ASSISTÊNCIA MÉDICA-HOSPITALAR DA MARINHA</v>
      </c>
      <c r="E18" s="237" t="str">
        <f>'CONSOLIDADO-PROCESSOS-ORDENADOS'!C12</f>
        <v>3</v>
      </c>
      <c r="F18" s="238">
        <f>'CONSOLIDADO-PROCESSOS-ORDENADOS'!E12</f>
        <v>1.25</v>
      </c>
      <c r="G18" s="238">
        <f>'CONSOLIDADO-PROCESSOS-ORDENADOS'!G12</f>
        <v>1.75</v>
      </c>
      <c r="H18" s="238">
        <f t="shared" si="0"/>
        <v>21.5</v>
      </c>
      <c r="I18" s="264"/>
      <c r="J18" s="234" t="s">
        <v>744</v>
      </c>
    </row>
    <row r="19" spans="2:10" s="216" customFormat="1" ht="15.75" x14ac:dyDescent="0.25">
      <c r="B19" s="235">
        <f t="shared" si="1"/>
        <v>12</v>
      </c>
      <c r="C19" s="235">
        <f>'CONSOLIDADO-PROCESSOS-ORDENADOS'!A13</f>
        <v>44</v>
      </c>
      <c r="D19" s="235" t="str">
        <f>'CONSOLIDADO-PROCESSOS-ORDENADOS'!B13</f>
        <v>44-GESTÃO DO PATRIMÔNIO IMOBILIÁRIO DA MB</v>
      </c>
      <c r="E19" s="239" t="str">
        <f>'CONSOLIDADO-PROCESSOS-ORDENADOS'!C13</f>
        <v>4</v>
      </c>
      <c r="F19" s="240">
        <f>'CONSOLIDADO-PROCESSOS-ORDENADOS'!E13</f>
        <v>0.25</v>
      </c>
      <c r="G19" s="240">
        <f>'CONSOLIDADO-PROCESSOS-ORDENADOS'!G13</f>
        <v>1.25</v>
      </c>
      <c r="H19" s="240">
        <f t="shared" si="0"/>
        <v>21.5</v>
      </c>
      <c r="I19" s="265" t="s">
        <v>319</v>
      </c>
      <c r="J19" s="236" t="s">
        <v>737</v>
      </c>
    </row>
    <row r="20" spans="2:10" s="216" customFormat="1" ht="31.5" x14ac:dyDescent="0.25">
      <c r="B20" s="235">
        <f t="shared" si="1"/>
        <v>13</v>
      </c>
      <c r="C20" s="235">
        <f>'CONSOLIDADO-PROCESSOS-ORDENADOS'!A14</f>
        <v>35</v>
      </c>
      <c r="D20" s="235" t="str">
        <f>'CONSOLIDADO-PROCESSOS-ORDENADOS'!B14</f>
        <v>35-GESTÃO ORÇAMENTÁRIA</v>
      </c>
      <c r="E20" s="239" t="str">
        <f>'CONSOLIDADO-PROCESSOS-ORDENADOS'!C14</f>
        <v>4</v>
      </c>
      <c r="F20" s="240">
        <f>'CONSOLIDADO-PROCESSOS-ORDENADOS'!E14</f>
        <v>0</v>
      </c>
      <c r="G20" s="240">
        <f>'CONSOLIDADO-PROCESSOS-ORDENADOS'!G14</f>
        <v>1.25</v>
      </c>
      <c r="H20" s="240">
        <f t="shared" si="0"/>
        <v>21</v>
      </c>
      <c r="I20" s="266"/>
      <c r="J20" s="236" t="s">
        <v>738</v>
      </c>
    </row>
    <row r="21" spans="2:10" s="216" customFormat="1" ht="15.75" x14ac:dyDescent="0.25">
      <c r="B21" s="229">
        <f t="shared" si="1"/>
        <v>14</v>
      </c>
      <c r="C21" s="229">
        <f>'CONSOLIDADO-PROCESSOS-ORDENADOS'!A15</f>
        <v>33</v>
      </c>
      <c r="D21" s="229" t="str">
        <f>'CONSOLIDADO-PROCESSOS-ORDENADOS'!B15</f>
        <v>33-GESTÃO DO FUNDO NAVAL (ARRECADAÇÃO)</v>
      </c>
      <c r="E21" s="230" t="str">
        <f>'CONSOLIDADO-PROCESSOS-ORDENADOS'!C15</f>
        <v>4</v>
      </c>
      <c r="F21" s="231">
        <f>'CONSOLIDADO-PROCESSOS-ORDENADOS'!E15</f>
        <v>0.25</v>
      </c>
      <c r="G21" s="231">
        <f>'CONSOLIDADO-PROCESSOS-ORDENADOS'!G15</f>
        <v>1</v>
      </c>
      <c r="H21" s="231">
        <f t="shared" si="0"/>
        <v>20.5</v>
      </c>
      <c r="I21" s="266"/>
      <c r="J21" s="232" t="s">
        <v>735</v>
      </c>
    </row>
    <row r="22" spans="2:10" s="216" customFormat="1" ht="15.75" x14ac:dyDescent="0.25">
      <c r="B22" s="235">
        <f t="shared" si="1"/>
        <v>15</v>
      </c>
      <c r="C22" s="235">
        <f>'CONSOLIDADO-PROCESSOS-ORDENADOS'!A16</f>
        <v>7</v>
      </c>
      <c r="D22" s="235" t="str">
        <f>'CONSOLIDADO-PROCESSOS-ORDENADOS'!B16</f>
        <v>7-GESTÃO DO PROGRAMA DE ENSINO PROFISSIONAL MARÍTIMO - PREPOM / FDPEM</v>
      </c>
      <c r="E22" s="239" t="str">
        <f>'CONSOLIDADO-PROCESSOS-ORDENADOS'!C16</f>
        <v>0</v>
      </c>
      <c r="F22" s="240">
        <f>'CONSOLIDADO-PROCESSOS-ORDENADOS'!E16</f>
        <v>2.25</v>
      </c>
      <c r="G22" s="240">
        <f>'CONSOLIDADO-PROCESSOS-ORDENADOS'!G16</f>
        <v>3.25</v>
      </c>
      <c r="H22" s="240">
        <f t="shared" si="0"/>
        <v>17.5</v>
      </c>
      <c r="I22" s="266"/>
      <c r="J22" s="236" t="s">
        <v>743</v>
      </c>
    </row>
    <row r="23" spans="2:10" s="216" customFormat="1" ht="15.75" x14ac:dyDescent="0.25">
      <c r="B23" s="235">
        <f t="shared" si="1"/>
        <v>16</v>
      </c>
      <c r="C23" s="235">
        <f>'CONSOLIDADO-PROCESSOS-ORDENADOS'!A17</f>
        <v>23</v>
      </c>
      <c r="D23" s="235" t="str">
        <f>'CONSOLIDADO-PROCESSOS-ORDENADOS'!B17</f>
        <v xml:space="preserve">23-GESTÃO DO SISTEMA OMPS-I </v>
      </c>
      <c r="E23" s="239" t="str">
        <f>'CONSOLIDADO-PROCESSOS-ORDENADOS'!C17</f>
        <v>3</v>
      </c>
      <c r="F23" s="240">
        <f>'CONSOLIDADO-PROCESSOS-ORDENADOS'!E17</f>
        <v>0.25</v>
      </c>
      <c r="G23" s="240">
        <f>'CONSOLIDADO-PROCESSOS-ORDENADOS'!G17</f>
        <v>1.25</v>
      </c>
      <c r="H23" s="240">
        <f t="shared" si="0"/>
        <v>17.5</v>
      </c>
      <c r="I23" s="266"/>
      <c r="J23" s="236" t="s">
        <v>739</v>
      </c>
    </row>
    <row r="24" spans="2:10" s="216" customFormat="1" ht="15.75" x14ac:dyDescent="0.25">
      <c r="B24" s="235">
        <f t="shared" si="1"/>
        <v>17</v>
      </c>
      <c r="C24" s="235">
        <f>'CONSOLIDADO-PROCESSOS-ORDENADOS'!A18</f>
        <v>34</v>
      </c>
      <c r="D24" s="235" t="str">
        <f>'CONSOLIDADO-PROCESSOS-ORDENADOS'!B18</f>
        <v>34-COMPRAS E CONTRATAÇÕES NO EXTERIOR</v>
      </c>
      <c r="E24" s="239" t="str">
        <f>'CONSOLIDADO-PROCESSOS-ORDENADOS'!C18</f>
        <v>3</v>
      </c>
      <c r="F24" s="240">
        <f>'CONSOLIDADO-PROCESSOS-ORDENADOS'!E18</f>
        <v>0.25</v>
      </c>
      <c r="G24" s="240">
        <f>'CONSOLIDADO-PROCESSOS-ORDENADOS'!G18</f>
        <v>1.25</v>
      </c>
      <c r="H24" s="240">
        <f t="shared" si="0"/>
        <v>17.5</v>
      </c>
      <c r="I24" s="266"/>
      <c r="J24" s="236" t="s">
        <v>732</v>
      </c>
    </row>
    <row r="25" spans="2:10" s="216" customFormat="1" ht="15.75" x14ac:dyDescent="0.25">
      <c r="B25" s="235">
        <f t="shared" si="1"/>
        <v>18</v>
      </c>
      <c r="C25" s="235">
        <f>'CONSOLIDADO-PROCESSOS-ORDENADOS'!A19</f>
        <v>20</v>
      </c>
      <c r="D25" s="235" t="str">
        <f>'CONSOLIDADO-PROCESSOS-ORDENADOS'!B19</f>
        <v>20-PROGEM</v>
      </c>
      <c r="E25" s="239" t="str">
        <f>'CONSOLIDADO-PROCESSOS-ORDENADOS'!C19</f>
        <v>3</v>
      </c>
      <c r="F25" s="240">
        <f>'CONSOLIDADO-PROCESSOS-ORDENADOS'!E19</f>
        <v>0.25</v>
      </c>
      <c r="G25" s="240">
        <f>'CONSOLIDADO-PROCESSOS-ORDENADOS'!G19</f>
        <v>1</v>
      </c>
      <c r="H25" s="240">
        <f t="shared" si="0"/>
        <v>16.5</v>
      </c>
      <c r="I25" s="266"/>
      <c r="J25" s="236" t="s">
        <v>742</v>
      </c>
    </row>
    <row r="26" spans="2:10" s="216" customFormat="1" ht="15.75" x14ac:dyDescent="0.25">
      <c r="B26" s="235">
        <f t="shared" si="1"/>
        <v>19</v>
      </c>
      <c r="C26" s="235">
        <f>'CONSOLIDADO-PROCESSOS-ORDENADOS'!A20</f>
        <v>38</v>
      </c>
      <c r="D26" s="235" t="str">
        <f>'CONSOLIDADO-PROCESSOS-ORDENADOS'!B20</f>
        <v>38-GESTÃO DO MUNICIAMENTO (ALIMENTAÇÃO/SUBSISTÊNCIA)</v>
      </c>
      <c r="E26" s="239" t="str">
        <f>'CONSOLIDADO-PROCESSOS-ORDENADOS'!C20</f>
        <v>2</v>
      </c>
      <c r="F26" s="240">
        <f>'CONSOLIDADO-PROCESSOS-ORDENADOS'!E20</f>
        <v>0.25</v>
      </c>
      <c r="G26" s="240">
        <f>'CONSOLIDADO-PROCESSOS-ORDENADOS'!G20</f>
        <v>2</v>
      </c>
      <c r="H26" s="240">
        <f t="shared" si="0"/>
        <v>16.5</v>
      </c>
      <c r="I26" s="266"/>
      <c r="J26" s="236" t="s">
        <v>741</v>
      </c>
    </row>
    <row r="27" spans="2:10" s="216" customFormat="1" ht="15.75" x14ac:dyDescent="0.25">
      <c r="B27" s="235">
        <f t="shared" si="1"/>
        <v>20</v>
      </c>
      <c r="C27" s="235">
        <f>'CONSOLIDADO-PROCESSOS-ORDENADOS'!A21</f>
        <v>47</v>
      </c>
      <c r="D27" s="235" t="str">
        <f>'CONSOLIDADO-PROCESSOS-ORDENADOS'!B21</f>
        <v>47-GESTÃO DO SISTEMA DE ABASTECIMENTO DA MARINHA</v>
      </c>
      <c r="E27" s="239" t="str">
        <f>'CONSOLIDADO-PROCESSOS-ORDENADOS'!C21</f>
        <v>2</v>
      </c>
      <c r="F27" s="240">
        <f>'CONSOLIDADO-PROCESSOS-ORDENADOS'!E21</f>
        <v>0.25</v>
      </c>
      <c r="G27" s="240">
        <f>'CONSOLIDADO-PROCESSOS-ORDENADOS'!G21</f>
        <v>2</v>
      </c>
      <c r="H27" s="240">
        <f t="shared" si="0"/>
        <v>16.5</v>
      </c>
      <c r="I27" s="266"/>
      <c r="J27" s="236" t="s">
        <v>747</v>
      </c>
    </row>
    <row r="28" spans="2:10" s="216" customFormat="1" ht="15.75" x14ac:dyDescent="0.25">
      <c r="B28" s="229">
        <f t="shared" si="1"/>
        <v>21</v>
      </c>
      <c r="C28" s="229">
        <f>'CONSOLIDADO-PROCESSOS-ORDENADOS'!A22</f>
        <v>54</v>
      </c>
      <c r="D28" s="229" t="str">
        <f>'CONSOLIDADO-PROCESSOS-ORDENADOS'!B22</f>
        <v>54-CCPM</v>
      </c>
      <c r="E28" s="230" t="str">
        <f>'CONSOLIDADO-PROCESSOS-ORDENADOS'!C22</f>
        <v>1</v>
      </c>
      <c r="F28" s="231">
        <f>'CONSOLIDADO-PROCESSOS-ORDENADOS'!E22</f>
        <v>3</v>
      </c>
      <c r="G28" s="231">
        <f>'CONSOLIDADO-PROCESSOS-ORDENADOS'!G22</f>
        <v>1.25</v>
      </c>
      <c r="H28" s="231">
        <f t="shared" si="0"/>
        <v>15</v>
      </c>
      <c r="I28" s="266"/>
      <c r="J28" s="232" t="s">
        <v>729</v>
      </c>
    </row>
    <row r="29" spans="2:10" s="216" customFormat="1" ht="15.75" x14ac:dyDescent="0.25">
      <c r="B29" s="235">
        <f t="shared" si="1"/>
        <v>22</v>
      </c>
      <c r="C29" s="235">
        <f>'CONSOLIDADO-PROCESSOS-ORDENADOS'!A23</f>
        <v>29</v>
      </c>
      <c r="D29" s="235" t="str">
        <f>'CONSOLIDADO-PROCESSOS-ORDENADOS'!B23</f>
        <v>29-CAPACITAÇÃO/QUALICAÇÃO DE RH</v>
      </c>
      <c r="E29" s="239" t="str">
        <f>'CONSOLIDADO-PROCESSOS-ORDENADOS'!C23</f>
        <v>0</v>
      </c>
      <c r="F29" s="240">
        <f>'CONSOLIDADO-PROCESSOS-ORDENADOS'!E23</f>
        <v>1.25</v>
      </c>
      <c r="G29" s="240">
        <f>'CONSOLIDADO-PROCESSOS-ORDENADOS'!G23</f>
        <v>3</v>
      </c>
      <c r="H29" s="240">
        <f t="shared" si="0"/>
        <v>14.5</v>
      </c>
      <c r="I29" s="267"/>
      <c r="J29" s="236" t="s">
        <v>748</v>
      </c>
    </row>
    <row r="30" spans="2:10" hidden="1" outlineLevel="1" x14ac:dyDescent="0.25">
      <c r="B30" s="202">
        <f t="shared" si="1"/>
        <v>23</v>
      </c>
      <c r="C30" s="202">
        <f>'CONSOLIDADO-PROCESSOS-ORDENADOS'!A24</f>
        <v>3</v>
      </c>
      <c r="D30" s="202" t="str">
        <f>'CONSOLIDADO-PROCESSOS-ORDENADOS'!B24</f>
        <v>3-FISCALIZAÇÃO DO TRÁFEGO AQUAVIÁRIO</v>
      </c>
      <c r="E30" s="203" t="str">
        <f>'CONSOLIDADO-PROCESSOS-ORDENADOS'!C24</f>
        <v>0</v>
      </c>
      <c r="F30" s="204">
        <f>'CONSOLIDADO-PROCESSOS-ORDENADOS'!E24</f>
        <v>2.25</v>
      </c>
      <c r="G30" s="204">
        <f>'CONSOLIDADO-PROCESSOS-ORDENADOS'!G24</f>
        <v>2.25</v>
      </c>
      <c r="H30" s="205">
        <f t="shared" si="0"/>
        <v>13.5</v>
      </c>
      <c r="I30" s="250" t="s">
        <v>320</v>
      </c>
      <c r="J30" s="217"/>
    </row>
    <row r="31" spans="2:10" hidden="1" outlineLevel="1" x14ac:dyDescent="0.25">
      <c r="B31" s="202">
        <f t="shared" si="1"/>
        <v>24</v>
      </c>
      <c r="C31" s="202">
        <f>'CONSOLIDADO-PROCESSOS-ORDENADOS'!A25</f>
        <v>4</v>
      </c>
      <c r="D31" s="202" t="str">
        <f>'CONSOLIDADO-PROCESSOS-ORDENADOS'!B25</f>
        <v>4-APRIMORAMENTO/AUXÍLIO À NAVEGAÇÃO</v>
      </c>
      <c r="E31" s="203" t="str">
        <f>'CONSOLIDADO-PROCESSOS-ORDENADOS'!C25</f>
        <v>1</v>
      </c>
      <c r="F31" s="204">
        <f>'CONSOLIDADO-PROCESSOS-ORDENADOS'!E25</f>
        <v>2.75</v>
      </c>
      <c r="G31" s="204">
        <f>'CONSOLIDADO-PROCESSOS-ORDENADOS'!G25</f>
        <v>1</v>
      </c>
      <c r="H31" s="205">
        <f t="shared" si="0"/>
        <v>13.5</v>
      </c>
      <c r="I31" s="250"/>
      <c r="J31" s="217"/>
    </row>
    <row r="32" spans="2:10" hidden="1" outlineLevel="1" x14ac:dyDescent="0.25">
      <c r="B32" s="202">
        <f t="shared" si="1"/>
        <v>25</v>
      </c>
      <c r="C32" s="202">
        <f>'CONSOLIDADO-PROCESSOS-ORDENADOS'!A26</f>
        <v>37</v>
      </c>
      <c r="D32" s="202" t="str">
        <f>'CONSOLIDADO-PROCESSOS-ORDENADOS'!B26</f>
        <v>37-CONCENTRAÇÃO LOGÍSTICA NOS CEIM</v>
      </c>
      <c r="E32" s="203" t="str">
        <f>'CONSOLIDADO-PROCESSOS-ORDENADOS'!C26</f>
        <v>2</v>
      </c>
      <c r="F32" s="204">
        <f>'CONSOLIDADO-PROCESSOS-ORDENADOS'!E26</f>
        <v>0</v>
      </c>
      <c r="G32" s="204">
        <f>'CONSOLIDADO-PROCESSOS-ORDENADOS'!G26</f>
        <v>1.25</v>
      </c>
      <c r="H32" s="205">
        <f t="shared" si="0"/>
        <v>13</v>
      </c>
      <c r="I32" s="250"/>
      <c r="J32" s="217"/>
    </row>
    <row r="33" spans="2:10" hidden="1" outlineLevel="1" x14ac:dyDescent="0.25">
      <c r="B33" s="202">
        <f t="shared" si="1"/>
        <v>26</v>
      </c>
      <c r="C33" s="202">
        <f>'CONSOLIDADO-PROCESSOS-ORDENADOS'!A27</f>
        <v>13</v>
      </c>
      <c r="D33" s="202" t="str">
        <f>'CONSOLIDADO-PROCESSOS-ORDENADOS'!B27</f>
        <v>13-PROSUPER</v>
      </c>
      <c r="E33" s="203" t="str">
        <f>'CONSOLIDADO-PROCESSOS-ORDENADOS'!C27</f>
        <v>0</v>
      </c>
      <c r="F33" s="204">
        <f>'CONSOLIDADO-PROCESSOS-ORDENADOS'!E27</f>
        <v>3.25</v>
      </c>
      <c r="G33" s="204">
        <f>'CONSOLIDADO-PROCESSOS-ORDENADOS'!G27</f>
        <v>1.5</v>
      </c>
      <c r="H33" s="205">
        <f t="shared" si="0"/>
        <v>12.5</v>
      </c>
      <c r="I33" s="250"/>
      <c r="J33" s="217"/>
    </row>
    <row r="34" spans="2:10" hidden="1" outlineLevel="1" x14ac:dyDescent="0.25">
      <c r="B34" s="202">
        <f t="shared" si="1"/>
        <v>27</v>
      </c>
      <c r="C34" s="202">
        <f>'CONSOLIDADO-PROCESSOS-ORDENADOS'!A28</f>
        <v>17</v>
      </c>
      <c r="D34" s="202" t="str">
        <f>'CONSOLIDADO-PROCESSOS-ORDENADOS'!B28</f>
        <v>17-PROADSUMUS</v>
      </c>
      <c r="E34" s="203" t="str">
        <f>'CONSOLIDADO-PROCESSOS-ORDENADOS'!C28</f>
        <v>0</v>
      </c>
      <c r="F34" s="204">
        <f>'CONSOLIDADO-PROCESSOS-ORDENADOS'!E28</f>
        <v>3.25</v>
      </c>
      <c r="G34" s="204">
        <f>'CONSOLIDADO-PROCESSOS-ORDENADOS'!G28</f>
        <v>1.5</v>
      </c>
      <c r="H34" s="205">
        <f t="shared" si="0"/>
        <v>12.5</v>
      </c>
      <c r="I34" s="250"/>
      <c r="J34" s="217"/>
    </row>
    <row r="35" spans="2:10" hidden="1" outlineLevel="1" x14ac:dyDescent="0.25">
      <c r="B35" s="202">
        <f t="shared" si="1"/>
        <v>28</v>
      </c>
      <c r="C35" s="202">
        <f>'CONSOLIDADO-PROCESSOS-ORDENADOS'!A29</f>
        <v>40</v>
      </c>
      <c r="D35" s="202" t="str">
        <f>'CONSOLIDADO-PROCESSOS-ORDENADOS'!B29</f>
        <v>40-GESTÃO DAS TRANSFERÊNCIAS</v>
      </c>
      <c r="E35" s="203" t="str">
        <f>'CONSOLIDADO-PROCESSOS-ORDENADOS'!C29</f>
        <v>1</v>
      </c>
      <c r="F35" s="204">
        <f>'CONSOLIDADO-PROCESSOS-ORDENADOS'!E29</f>
        <v>0</v>
      </c>
      <c r="G35" s="204">
        <f>'CONSOLIDADO-PROCESSOS-ORDENADOS'!G29</f>
        <v>1.75</v>
      </c>
      <c r="H35" s="205">
        <f t="shared" si="0"/>
        <v>11</v>
      </c>
      <c r="I35" s="250"/>
      <c r="J35" s="217"/>
    </row>
    <row r="36" spans="2:10" hidden="1" outlineLevel="1" x14ac:dyDescent="0.25">
      <c r="B36" s="202">
        <f t="shared" si="1"/>
        <v>29</v>
      </c>
      <c r="C36" s="202">
        <f>'CONSOLIDADO-PROCESSOS-ORDENADOS'!A30</f>
        <v>18</v>
      </c>
      <c r="D36" s="202" t="str">
        <f>'CONSOLIDADO-PROCESSOS-ORDENADOS'!B30</f>
        <v>18-PESQUISA E DESENVOLVIMENTO TECNOLÓGICO</v>
      </c>
      <c r="E36" s="203" t="str">
        <f>'CONSOLIDADO-PROCESSOS-ORDENADOS'!C30</f>
        <v>0</v>
      </c>
      <c r="F36" s="204">
        <f>'CONSOLIDADO-PROCESSOS-ORDENADOS'!E30</f>
        <v>0.5</v>
      </c>
      <c r="G36" s="204">
        <f>'CONSOLIDADO-PROCESSOS-ORDENADOS'!G30</f>
        <v>2.5</v>
      </c>
      <c r="H36" s="205">
        <f t="shared" si="0"/>
        <v>11</v>
      </c>
      <c r="I36" s="250"/>
      <c r="J36" s="217"/>
    </row>
    <row r="37" spans="2:10" hidden="1" outlineLevel="1" x14ac:dyDescent="0.25">
      <c r="B37" s="202">
        <f t="shared" si="1"/>
        <v>30</v>
      </c>
      <c r="C37" s="202">
        <f>'CONSOLIDADO-PROCESSOS-ORDENADOS'!A31</f>
        <v>8</v>
      </c>
      <c r="D37" s="202" t="str">
        <f>'CONSOLIDADO-PROCESSOS-ORDENADOS'!B31</f>
        <v>8-PROANTAR</v>
      </c>
      <c r="E37" s="203" t="str">
        <f>'CONSOLIDADO-PROCESSOS-ORDENADOS'!C31</f>
        <v>0</v>
      </c>
      <c r="F37" s="204">
        <f>'CONSOLIDADO-PROCESSOS-ORDENADOS'!E31</f>
        <v>2.25</v>
      </c>
      <c r="G37" s="204">
        <f>'CONSOLIDADO-PROCESSOS-ORDENADOS'!G31</f>
        <v>1.5</v>
      </c>
      <c r="H37" s="205">
        <f t="shared" si="0"/>
        <v>10.5</v>
      </c>
      <c r="I37" s="250"/>
      <c r="J37" s="217"/>
    </row>
    <row r="38" spans="2:10" hidden="1" outlineLevel="1" x14ac:dyDescent="0.25">
      <c r="B38" s="202">
        <f t="shared" si="1"/>
        <v>31</v>
      </c>
      <c r="C38" s="202">
        <f>'CONSOLIDADO-PROCESSOS-ORDENADOS'!A32</f>
        <v>14</v>
      </c>
      <c r="D38" s="202" t="str">
        <f>'CONSOLIDADO-PROCESSOS-ORDENADOS'!B32</f>
        <v>14-PRONAPA</v>
      </c>
      <c r="E38" s="203" t="str">
        <f>'CONSOLIDADO-PROCESSOS-ORDENADOS'!C32</f>
        <v>0</v>
      </c>
      <c r="F38" s="204">
        <f>'CONSOLIDADO-PROCESSOS-ORDENADOS'!E32</f>
        <v>3.25</v>
      </c>
      <c r="G38" s="204">
        <f>'CONSOLIDADO-PROCESSOS-ORDENADOS'!G32</f>
        <v>1</v>
      </c>
      <c r="H38" s="205">
        <f t="shared" si="0"/>
        <v>10.5</v>
      </c>
      <c r="I38" s="250"/>
      <c r="J38" s="217"/>
    </row>
    <row r="39" spans="2:10" hidden="1" outlineLevel="1" x14ac:dyDescent="0.25">
      <c r="B39" s="202">
        <f t="shared" si="1"/>
        <v>32</v>
      </c>
      <c r="C39" s="202">
        <f>'CONSOLIDADO-PROCESSOS-ORDENADOS'!A33</f>
        <v>15</v>
      </c>
      <c r="D39" s="202" t="str">
        <f>'CONSOLIDADO-PROCESSOS-ORDENADOS'!B33</f>
        <v>15-PROHIDRO</v>
      </c>
      <c r="E39" s="203" t="str">
        <f>'CONSOLIDADO-PROCESSOS-ORDENADOS'!C33</f>
        <v>0</v>
      </c>
      <c r="F39" s="204">
        <f>'CONSOLIDADO-PROCESSOS-ORDENADOS'!E33</f>
        <v>3.25</v>
      </c>
      <c r="G39" s="204">
        <f>'CONSOLIDADO-PROCESSOS-ORDENADOS'!G33</f>
        <v>1</v>
      </c>
      <c r="H39" s="205">
        <f t="shared" si="0"/>
        <v>10.5</v>
      </c>
      <c r="I39" s="250"/>
      <c r="J39" s="217"/>
    </row>
    <row r="40" spans="2:10" hidden="1" outlineLevel="1" x14ac:dyDescent="0.25">
      <c r="B40" s="202">
        <f t="shared" si="1"/>
        <v>33</v>
      </c>
      <c r="C40" s="202">
        <f>'CONSOLIDADO-PROCESSOS-ORDENADOS'!A34</f>
        <v>16</v>
      </c>
      <c r="D40" s="202" t="str">
        <f>'CONSOLIDADO-PROCESSOS-ORDENADOS'!B34</f>
        <v>16-PROAERO</v>
      </c>
      <c r="E40" s="203" t="str">
        <f>'CONSOLIDADO-PROCESSOS-ORDENADOS'!C34</f>
        <v>0</v>
      </c>
      <c r="F40" s="204">
        <f>'CONSOLIDADO-PROCESSOS-ORDENADOS'!E34</f>
        <v>3.25</v>
      </c>
      <c r="G40" s="204">
        <f>'CONSOLIDADO-PROCESSOS-ORDENADOS'!G34</f>
        <v>1</v>
      </c>
      <c r="H40" s="205">
        <f t="shared" si="0"/>
        <v>10.5</v>
      </c>
      <c r="I40" s="251"/>
      <c r="J40" s="217"/>
    </row>
    <row r="41" spans="2:10" hidden="1" outlineLevel="1" x14ac:dyDescent="0.25">
      <c r="B41" s="206">
        <f t="shared" si="1"/>
        <v>34</v>
      </c>
      <c r="C41" s="206">
        <f>'CONSOLIDADO-PROCESSOS-ORDENADOS'!A35</f>
        <v>19</v>
      </c>
      <c r="D41" s="206" t="str">
        <f>'CONSOLIDADO-PROCESSOS-ORDENADOS'!B35</f>
        <v>19-PROGRAMA ESPORÃO (MANSUP/MANAER)</v>
      </c>
      <c r="E41" s="207" t="str">
        <f>'CONSOLIDADO-PROCESSOS-ORDENADOS'!C35</f>
        <v>0</v>
      </c>
      <c r="F41" s="208">
        <f>'CONSOLIDADO-PROCESSOS-ORDENADOS'!E35</f>
        <v>3.25</v>
      </c>
      <c r="G41" s="208">
        <f>'CONSOLIDADO-PROCESSOS-ORDENADOS'!G35</f>
        <v>1</v>
      </c>
      <c r="H41" s="209">
        <f t="shared" si="0"/>
        <v>10.5</v>
      </c>
      <c r="I41" s="252" t="s">
        <v>321</v>
      </c>
      <c r="J41" s="218"/>
    </row>
    <row r="42" spans="2:10" hidden="1" outlineLevel="1" x14ac:dyDescent="0.25">
      <c r="B42" s="206">
        <f t="shared" si="1"/>
        <v>35</v>
      </c>
      <c r="C42" s="206">
        <f>'CONSOLIDADO-PROCESSOS-ORDENADOS'!A36</f>
        <v>21</v>
      </c>
      <c r="D42" s="206" t="str">
        <f>'CONSOLIDADO-PROCESSOS-ORDENADOS'!B36</f>
        <v>21-PROCOMBATE</v>
      </c>
      <c r="E42" s="207" t="str">
        <f>'CONSOLIDADO-PROCESSOS-ORDENADOS'!C36</f>
        <v>0</v>
      </c>
      <c r="F42" s="208">
        <f>'CONSOLIDADO-PROCESSOS-ORDENADOS'!E36</f>
        <v>3.25</v>
      </c>
      <c r="G42" s="208">
        <f>'CONSOLIDADO-PROCESSOS-ORDENADOS'!G36</f>
        <v>1</v>
      </c>
      <c r="H42" s="209">
        <f t="shared" si="0"/>
        <v>10.5</v>
      </c>
      <c r="I42" s="253"/>
      <c r="J42" s="218"/>
    </row>
    <row r="43" spans="2:10" hidden="1" outlineLevel="1" x14ac:dyDescent="0.25">
      <c r="B43" s="206">
        <f t="shared" si="1"/>
        <v>36</v>
      </c>
      <c r="C43" s="206">
        <f>'CONSOLIDADO-PROCESSOS-ORDENADOS'!A37</f>
        <v>26</v>
      </c>
      <c r="D43" s="206" t="str">
        <f>'CONSOLIDADO-PROCESSOS-ORDENADOS'!B37</f>
        <v>26-PROJETO DO SISGAAZ</v>
      </c>
      <c r="E43" s="207" t="str">
        <f>'CONSOLIDADO-PROCESSOS-ORDENADOS'!C37</f>
        <v>0</v>
      </c>
      <c r="F43" s="208">
        <f>'CONSOLIDADO-PROCESSOS-ORDENADOS'!E37</f>
        <v>3.25</v>
      </c>
      <c r="G43" s="208">
        <f>'CONSOLIDADO-PROCESSOS-ORDENADOS'!G37</f>
        <v>1</v>
      </c>
      <c r="H43" s="209">
        <f t="shared" si="0"/>
        <v>10.5</v>
      </c>
      <c r="I43" s="253"/>
      <c r="J43" s="218"/>
    </row>
    <row r="44" spans="2:10" hidden="1" outlineLevel="1" x14ac:dyDescent="0.25">
      <c r="B44" s="206">
        <f t="shared" si="1"/>
        <v>37</v>
      </c>
      <c r="C44" s="206">
        <f>'CONSOLIDADO-PROCESSOS-ORDENADOS'!A38</f>
        <v>28</v>
      </c>
      <c r="D44" s="206" t="str">
        <f>'CONSOLIDADO-PROCESSOS-ORDENADOS'!B38</f>
        <v>28-ALOCAÇÃO DE RH</v>
      </c>
      <c r="E44" s="207" t="str">
        <f>'CONSOLIDADO-PROCESSOS-ORDENADOS'!C38</f>
        <v>1</v>
      </c>
      <c r="F44" s="208">
        <f>'CONSOLIDADO-PROCESSOS-ORDENADOS'!E38</f>
        <v>1.25</v>
      </c>
      <c r="G44" s="208">
        <f>'CONSOLIDADO-PROCESSOS-ORDENADOS'!G38</f>
        <v>1</v>
      </c>
      <c r="H44" s="209">
        <f t="shared" si="0"/>
        <v>10.5</v>
      </c>
      <c r="I44" s="253"/>
      <c r="J44" s="218"/>
    </row>
    <row r="45" spans="2:10" hidden="1" outlineLevel="1" x14ac:dyDescent="0.25">
      <c r="B45" s="206">
        <f t="shared" si="1"/>
        <v>38</v>
      </c>
      <c r="C45" s="206">
        <f>'CONSOLIDADO-PROCESSOS-ORDENADOS'!A39</f>
        <v>25</v>
      </c>
      <c r="D45" s="206" t="str">
        <f>'CONSOLIDADO-PROCESSOS-ORDENADOS'!B39</f>
        <v>25-PRODUÇÃO DE INTELIGÊNCIA</v>
      </c>
      <c r="E45" s="207" t="str">
        <f>'CONSOLIDADO-PROCESSOS-ORDENADOS'!C39</f>
        <v>0</v>
      </c>
      <c r="F45" s="208">
        <f>'CONSOLIDADO-PROCESSOS-ORDENADOS'!E39</f>
        <v>2.5</v>
      </c>
      <c r="G45" s="208">
        <f>'CONSOLIDADO-PROCESSOS-ORDENADOS'!G39</f>
        <v>1</v>
      </c>
      <c r="H45" s="209">
        <f t="shared" si="0"/>
        <v>9</v>
      </c>
      <c r="I45" s="253"/>
      <c r="J45" s="218"/>
    </row>
    <row r="46" spans="2:10" hidden="1" outlineLevel="1" x14ac:dyDescent="0.25">
      <c r="B46" s="206">
        <f t="shared" si="1"/>
        <v>39</v>
      </c>
      <c r="C46" s="206">
        <f>'CONSOLIDADO-PROCESSOS-ORDENADOS'!A40</f>
        <v>32</v>
      </c>
      <c r="D46" s="206" t="str">
        <f>'CONSOLIDADO-PROCESSOS-ORDENADOS'!B40</f>
        <v>32-GESTÃO DO PROLIM</v>
      </c>
      <c r="E46" s="207" t="str">
        <f>'CONSOLIDADO-PROCESSOS-ORDENADOS'!C40</f>
        <v>0</v>
      </c>
      <c r="F46" s="208">
        <f>'CONSOLIDADO-PROCESSOS-ORDENADOS'!E40</f>
        <v>1.25</v>
      </c>
      <c r="G46" s="208">
        <f>'CONSOLIDADO-PROCESSOS-ORDENADOS'!G40</f>
        <v>1.5</v>
      </c>
      <c r="H46" s="209">
        <f t="shared" si="0"/>
        <v>8.5</v>
      </c>
      <c r="I46" s="253"/>
      <c r="J46" s="218"/>
    </row>
    <row r="47" spans="2:10" hidden="1" outlineLevel="1" x14ac:dyDescent="0.25">
      <c r="B47" s="206">
        <f t="shared" si="1"/>
        <v>40</v>
      </c>
      <c r="C47" s="206">
        <f>'CONSOLIDADO-PROCESSOS-ORDENADOS'!A41</f>
        <v>46</v>
      </c>
      <c r="D47" s="206" t="str">
        <f>'CONSOLIDADO-PROCESSOS-ORDENADOS'!B41</f>
        <v xml:space="preserve">46-INFRAESTRUTURA CFN </v>
      </c>
      <c r="E47" s="207" t="str">
        <f>'CONSOLIDADO-PROCESSOS-ORDENADOS'!C41</f>
        <v>0</v>
      </c>
      <c r="F47" s="208">
        <f>'CONSOLIDADO-PROCESSOS-ORDENADOS'!E41</f>
        <v>2.25</v>
      </c>
      <c r="G47" s="208">
        <f>'CONSOLIDADO-PROCESSOS-ORDENADOS'!G41</f>
        <v>1</v>
      </c>
      <c r="H47" s="209">
        <f t="shared" si="0"/>
        <v>8.5</v>
      </c>
      <c r="I47" s="253"/>
      <c r="J47" s="218"/>
    </row>
    <row r="48" spans="2:10" hidden="1" outlineLevel="1" x14ac:dyDescent="0.25">
      <c r="B48" s="206">
        <f t="shared" si="1"/>
        <v>41</v>
      </c>
      <c r="C48" s="206">
        <f>'CONSOLIDADO-PROCESSOS-ORDENADOS'!A42</f>
        <v>48</v>
      </c>
      <c r="D48" s="206" t="str">
        <f>'CONSOLIDADO-PROCESSOS-ORDENADOS'!B42</f>
        <v>48-TRANSPARÊNCIA PÚBLICA DA MB</v>
      </c>
      <c r="E48" s="207" t="str">
        <f>'CONSOLIDADO-PROCESSOS-ORDENADOS'!C42</f>
        <v>0</v>
      </c>
      <c r="F48" s="208">
        <f>'CONSOLIDADO-PROCESSOS-ORDENADOS'!E42</f>
        <v>0.25</v>
      </c>
      <c r="G48" s="208">
        <f>'CONSOLIDADO-PROCESSOS-ORDENADOS'!G42</f>
        <v>2</v>
      </c>
      <c r="H48" s="209">
        <f t="shared" si="0"/>
        <v>8.5</v>
      </c>
      <c r="I48" s="253"/>
      <c r="J48" s="218"/>
    </row>
    <row r="49" spans="2:10" hidden="1" outlineLevel="1" x14ac:dyDescent="0.25">
      <c r="B49" s="206">
        <f t="shared" si="1"/>
        <v>42</v>
      </c>
      <c r="C49" s="206">
        <f>'CONSOLIDADO-PROCESSOS-ORDENADOS'!A43</f>
        <v>5</v>
      </c>
      <c r="D49" s="206" t="str">
        <f>'CONSOLIDADO-PROCESSOS-ORDENADOS'!B43</f>
        <v>5-PREPARO/EMPREGO EM OPERAÇÕES GLO/INTERAGÊNCIAS</v>
      </c>
      <c r="E49" s="207" t="str">
        <f>'CONSOLIDADO-PROCESSOS-ORDENADOS'!C43</f>
        <v>0</v>
      </c>
      <c r="F49" s="208">
        <f>'CONSOLIDADO-PROCESSOS-ORDENADOS'!E43</f>
        <v>0.5</v>
      </c>
      <c r="G49" s="208">
        <f>'CONSOLIDADO-PROCESSOS-ORDENADOS'!G43</f>
        <v>1.75</v>
      </c>
      <c r="H49" s="209">
        <f t="shared" si="0"/>
        <v>8</v>
      </c>
      <c r="I49" s="253"/>
      <c r="J49" s="218"/>
    </row>
    <row r="50" spans="2:10" hidden="1" outlineLevel="1" x14ac:dyDescent="0.25">
      <c r="B50" s="206">
        <f t="shared" si="1"/>
        <v>43</v>
      </c>
      <c r="C50" s="206">
        <f>'CONSOLIDADO-PROCESSOS-ORDENADOS'!A44</f>
        <v>50</v>
      </c>
      <c r="D50" s="206" t="str">
        <f>'CONSOLIDADO-PROCESSOS-ORDENADOS'!B44</f>
        <v>50-GOVERNANÇA/GESTÃO DE TIC</v>
      </c>
      <c r="E50" s="207" t="str">
        <f>'CONSOLIDADO-PROCESSOS-ORDENADOS'!C44</f>
        <v>0</v>
      </c>
      <c r="F50" s="208">
        <f>'CONSOLIDADO-PROCESSOS-ORDENADOS'!E44</f>
        <v>0</v>
      </c>
      <c r="G50" s="208">
        <f>'CONSOLIDADO-PROCESSOS-ORDENADOS'!G44</f>
        <v>2</v>
      </c>
      <c r="H50" s="209">
        <f t="shared" si="0"/>
        <v>8</v>
      </c>
      <c r="I50" s="253"/>
      <c r="J50" s="218"/>
    </row>
    <row r="51" spans="2:10" hidden="1" outlineLevel="1" x14ac:dyDescent="0.25">
      <c r="B51" s="206">
        <f t="shared" si="1"/>
        <v>44</v>
      </c>
      <c r="C51" s="206">
        <f>'CONSOLIDADO-PROCESSOS-ORDENADOS'!A45</f>
        <v>51</v>
      </c>
      <c r="D51" s="206" t="str">
        <f>'CONSOLIDADO-PROCESSOS-ORDENADOS'!B45</f>
        <v>51-GESTÃO DO PATRIMÔNIO HISTÓRICO</v>
      </c>
      <c r="E51" s="207" t="str">
        <f>'CONSOLIDADO-PROCESSOS-ORDENADOS'!C45</f>
        <v>0</v>
      </c>
      <c r="F51" s="208">
        <f>'CONSOLIDADO-PROCESSOS-ORDENADOS'!E45</f>
        <v>0</v>
      </c>
      <c r="G51" s="208">
        <f>'CONSOLIDADO-PROCESSOS-ORDENADOS'!G45</f>
        <v>2</v>
      </c>
      <c r="H51" s="209">
        <f t="shared" si="0"/>
        <v>8</v>
      </c>
      <c r="I51" s="253"/>
      <c r="J51" s="218"/>
    </row>
    <row r="52" spans="2:10" hidden="1" outlineLevel="1" x14ac:dyDescent="0.25">
      <c r="B52" s="206">
        <f t="shared" si="1"/>
        <v>45</v>
      </c>
      <c r="C52" s="206">
        <f>'CONSOLIDADO-PROCESSOS-ORDENADOS'!A46</f>
        <v>6</v>
      </c>
      <c r="D52" s="206" t="str">
        <f>'CONSOLIDADO-PROCESSOS-ORDENADOS'!B46</f>
        <v>6-ARTICULAÇÃO INSTITUCIONAL NO PAÍS/EXTERIOR</v>
      </c>
      <c r="E52" s="207" t="str">
        <f>'CONSOLIDADO-PROCESSOS-ORDENADOS'!C46</f>
        <v>0</v>
      </c>
      <c r="F52" s="208">
        <f>'CONSOLIDADO-PROCESSOS-ORDENADOS'!E46</f>
        <v>0.75</v>
      </c>
      <c r="G52" s="208">
        <f>'CONSOLIDADO-PROCESSOS-ORDENADOS'!G46</f>
        <v>1</v>
      </c>
      <c r="H52" s="209">
        <f t="shared" si="0"/>
        <v>5.5</v>
      </c>
      <c r="I52" s="254"/>
      <c r="J52" s="218"/>
    </row>
    <row r="53" spans="2:10" hidden="1" outlineLevel="1" x14ac:dyDescent="0.25">
      <c r="B53" s="210">
        <f t="shared" si="1"/>
        <v>46</v>
      </c>
      <c r="C53" s="210">
        <f>'CONSOLIDADO-PROCESSOS-ORDENADOS'!A47</f>
        <v>1</v>
      </c>
      <c r="D53" s="210" t="str">
        <f>'CONSOLIDADO-PROCESSOS-ORDENADOS'!B47</f>
        <v>1-SISTEMA DE PLANEJAMENTO DE ALTO NÍVEL (SPAN)</v>
      </c>
      <c r="E53" s="211" t="str">
        <f>'CONSOLIDADO-PROCESSOS-ORDENADOS'!C47</f>
        <v>0</v>
      </c>
      <c r="F53" s="212">
        <f>'CONSOLIDADO-PROCESSOS-ORDENADOS'!E47</f>
        <v>0.25</v>
      </c>
      <c r="G53" s="212">
        <f>'CONSOLIDADO-PROCESSOS-ORDENADOS'!G47</f>
        <v>1</v>
      </c>
      <c r="H53" s="213">
        <f t="shared" si="0"/>
        <v>4.5</v>
      </c>
      <c r="I53" s="255" t="s">
        <v>322</v>
      </c>
      <c r="J53" s="219"/>
    </row>
    <row r="54" spans="2:10" hidden="1" outlineLevel="1" x14ac:dyDescent="0.25">
      <c r="B54" s="210">
        <f t="shared" si="1"/>
        <v>47</v>
      </c>
      <c r="C54" s="210">
        <f>'CONSOLIDADO-PROCESSOS-ORDENADOS'!A48</f>
        <v>10</v>
      </c>
      <c r="D54" s="210" t="str">
        <f>'CONSOLIDADO-PROCESSOS-ORDENADOS'!B48</f>
        <v>10-PREPARO/EMPREGO DA MB EM OP PAZ/HUMANITÁRIAS</v>
      </c>
      <c r="E54" s="211" t="str">
        <f>'CONSOLIDADO-PROCESSOS-ORDENADOS'!C48</f>
        <v>0</v>
      </c>
      <c r="F54" s="212">
        <f>'CONSOLIDADO-PROCESSOS-ORDENADOS'!E48</f>
        <v>0.25</v>
      </c>
      <c r="G54" s="212">
        <f>'CONSOLIDADO-PROCESSOS-ORDENADOS'!G48</f>
        <v>1</v>
      </c>
      <c r="H54" s="213">
        <f t="shared" si="0"/>
        <v>4.5</v>
      </c>
      <c r="I54" s="256"/>
      <c r="J54" s="219"/>
    </row>
    <row r="55" spans="2:10" hidden="1" outlineLevel="1" x14ac:dyDescent="0.25">
      <c r="B55" s="210">
        <f t="shared" si="1"/>
        <v>48</v>
      </c>
      <c r="C55" s="210">
        <f>'CONSOLIDADO-PROCESSOS-ORDENADOS'!A49</f>
        <v>22</v>
      </c>
      <c r="D55" s="210" t="str">
        <f>'CONSOLIDADO-PROCESSOS-ORDENADOS'!B49</f>
        <v xml:space="preserve">22-APOIO À MOBILIZAÇÃO NACIONAL </v>
      </c>
      <c r="E55" s="211" t="str">
        <f>'CONSOLIDADO-PROCESSOS-ORDENADOS'!C49</f>
        <v>0</v>
      </c>
      <c r="F55" s="212">
        <f>'CONSOLIDADO-PROCESSOS-ORDENADOS'!E49</f>
        <v>0.25</v>
      </c>
      <c r="G55" s="212">
        <f>'CONSOLIDADO-PROCESSOS-ORDENADOS'!G49</f>
        <v>1</v>
      </c>
      <c r="H55" s="213">
        <f t="shared" si="0"/>
        <v>4.5</v>
      </c>
      <c r="I55" s="256"/>
      <c r="J55" s="219"/>
    </row>
    <row r="56" spans="2:10" hidden="1" outlineLevel="1" x14ac:dyDescent="0.25">
      <c r="B56" s="210">
        <f t="shared" si="1"/>
        <v>49</v>
      </c>
      <c r="C56" s="210">
        <f>'CONSOLIDADO-PROCESSOS-ORDENADOS'!A50</f>
        <v>24</v>
      </c>
      <c r="D56" s="210" t="str">
        <f>'CONSOLIDADO-PROCESSOS-ORDENADOS'!B50</f>
        <v>24-PREPARO/EMPREGO CIBERNÉTICO NA MB</v>
      </c>
      <c r="E56" s="211" t="str">
        <f>'CONSOLIDADO-PROCESSOS-ORDENADOS'!C50</f>
        <v>0</v>
      </c>
      <c r="F56" s="212">
        <f>'CONSOLIDADO-PROCESSOS-ORDENADOS'!E50</f>
        <v>0.25</v>
      </c>
      <c r="G56" s="212">
        <f>'CONSOLIDADO-PROCESSOS-ORDENADOS'!G50</f>
        <v>1</v>
      </c>
      <c r="H56" s="213">
        <f t="shared" si="0"/>
        <v>4.5</v>
      </c>
      <c r="I56" s="256"/>
      <c r="J56" s="219"/>
    </row>
    <row r="57" spans="2:10" hidden="1" outlineLevel="1" x14ac:dyDescent="0.25">
      <c r="B57" s="210">
        <f t="shared" si="1"/>
        <v>50</v>
      </c>
      <c r="C57" s="210">
        <f>'CONSOLIDADO-PROCESSOS-ORDENADOS'!A51</f>
        <v>27</v>
      </c>
      <c r="D57" s="210" t="str">
        <f>'CONSOLIDADO-PROCESSOS-ORDENADOS'!B51</f>
        <v>27-PESQUISA NAS AJB E DE INTERESSE</v>
      </c>
      <c r="E57" s="211" t="str">
        <f>'CONSOLIDADO-PROCESSOS-ORDENADOS'!C51</f>
        <v>0</v>
      </c>
      <c r="F57" s="212">
        <f>'CONSOLIDADO-PROCESSOS-ORDENADOS'!E51</f>
        <v>0.25</v>
      </c>
      <c r="G57" s="212">
        <f>'CONSOLIDADO-PROCESSOS-ORDENADOS'!G51</f>
        <v>1</v>
      </c>
      <c r="H57" s="213">
        <f t="shared" si="0"/>
        <v>4.5</v>
      </c>
      <c r="I57" s="256"/>
      <c r="J57" s="219"/>
    </row>
    <row r="58" spans="2:10" hidden="1" outlineLevel="1" x14ac:dyDescent="0.25">
      <c r="B58" s="210">
        <f t="shared" si="1"/>
        <v>51</v>
      </c>
      <c r="C58" s="210">
        <f>'CONSOLIDADO-PROCESSOS-ORDENADOS'!A52</f>
        <v>36</v>
      </c>
      <c r="D58" s="210" t="str">
        <f>'CONSOLIDADO-PROCESSOS-ORDENADOS'!B52</f>
        <v>36-GESTÃO FINANCEIRA - OPERAÇÕES DE CRÉDITO</v>
      </c>
      <c r="E58" s="211" t="str">
        <f>'CONSOLIDADO-PROCESSOS-ORDENADOS'!C52</f>
        <v>0</v>
      </c>
      <c r="F58" s="212">
        <f>'CONSOLIDADO-PROCESSOS-ORDENADOS'!E52</f>
        <v>0.25</v>
      </c>
      <c r="G58" s="212">
        <f>'CONSOLIDADO-PROCESSOS-ORDENADOS'!G52</f>
        <v>1</v>
      </c>
      <c r="H58" s="213">
        <f t="shared" si="0"/>
        <v>4.5</v>
      </c>
      <c r="I58" s="256"/>
      <c r="J58" s="219"/>
    </row>
    <row r="59" spans="2:10" hidden="1" outlineLevel="1" x14ac:dyDescent="0.25">
      <c r="B59" s="210">
        <f t="shared" si="1"/>
        <v>52</v>
      </c>
      <c r="C59" s="210">
        <f>'CONSOLIDADO-PROCESSOS-ORDENADOS'!A53</f>
        <v>45</v>
      </c>
      <c r="D59" s="210" t="str">
        <f>'CONSOLIDADO-PROCESSOS-ORDENADOS'!B53</f>
        <v>45-GESTÃO DE CUSTOS DA MB</v>
      </c>
      <c r="E59" s="211" t="str">
        <f>'CONSOLIDADO-PROCESSOS-ORDENADOS'!C53</f>
        <v>0</v>
      </c>
      <c r="F59" s="212">
        <f>'CONSOLIDADO-PROCESSOS-ORDENADOS'!E53</f>
        <v>0.25</v>
      </c>
      <c r="G59" s="212">
        <f>'CONSOLIDADO-PROCESSOS-ORDENADOS'!G53</f>
        <v>1</v>
      </c>
      <c r="H59" s="213">
        <f t="shared" si="0"/>
        <v>4.5</v>
      </c>
      <c r="I59" s="256"/>
      <c r="J59" s="219"/>
    </row>
    <row r="60" spans="2:10" hidden="1" outlineLevel="1" x14ac:dyDescent="0.25">
      <c r="B60" s="210">
        <f t="shared" si="1"/>
        <v>53</v>
      </c>
      <c r="C60" s="210">
        <f>'CONSOLIDADO-PROCESSOS-ORDENADOS'!A54</f>
        <v>56</v>
      </c>
      <c r="D60" s="210" t="str">
        <f>'CONSOLIDADO-PROCESSOS-ORDENADOS'!B54</f>
        <v>56-GESTÃO DO CICLO DE VIDA (GCV)</v>
      </c>
      <c r="E60" s="211" t="str">
        <f>'CONSOLIDADO-PROCESSOS-ORDENADOS'!C54</f>
        <v>0</v>
      </c>
      <c r="F60" s="212">
        <f>'CONSOLIDADO-PROCESSOS-ORDENADOS'!E54</f>
        <v>0.25</v>
      </c>
      <c r="G60" s="212">
        <f>'CONSOLIDADO-PROCESSOS-ORDENADOS'!G54</f>
        <v>1</v>
      </c>
      <c r="H60" s="213">
        <f t="shared" si="0"/>
        <v>4.5</v>
      </c>
      <c r="I60" s="256"/>
      <c r="J60" s="219"/>
    </row>
    <row r="61" spans="2:10" hidden="1" outlineLevel="1" x14ac:dyDescent="0.25">
      <c r="B61" s="210">
        <f t="shared" si="1"/>
        <v>54</v>
      </c>
      <c r="C61" s="210">
        <f>'CONSOLIDADO-PROCESSOS-ORDENADOS'!A55</f>
        <v>57</v>
      </c>
      <c r="D61" s="210" t="str">
        <f>'CONSOLIDADO-PROCESSOS-ORDENADOS'!B55</f>
        <v>57-PRODUÇÃO DOUTRINA ESTRATÉGICA</v>
      </c>
      <c r="E61" s="211" t="str">
        <f>'CONSOLIDADO-PROCESSOS-ORDENADOS'!C55</f>
        <v>0</v>
      </c>
      <c r="F61" s="212">
        <f>'CONSOLIDADO-PROCESSOS-ORDENADOS'!E55</f>
        <v>0.25</v>
      </c>
      <c r="G61" s="212">
        <f>'CONSOLIDADO-PROCESSOS-ORDENADOS'!G55</f>
        <v>1</v>
      </c>
      <c r="H61" s="213">
        <f t="shared" si="0"/>
        <v>4.5</v>
      </c>
      <c r="I61" s="256"/>
      <c r="J61" s="219"/>
    </row>
    <row r="62" spans="2:10" hidden="1" outlineLevel="1" x14ac:dyDescent="0.25">
      <c r="B62" s="210">
        <f t="shared" si="1"/>
        <v>55</v>
      </c>
      <c r="C62" s="210">
        <f>'CONSOLIDADO-PROCESSOS-ORDENADOS'!A56</f>
        <v>49</v>
      </c>
      <c r="D62" s="210" t="str">
        <f>'CONSOLIDADO-PROCESSOS-ORDENADOS'!B56</f>
        <v>49-INTEGRIDADE E GERENCIAMENTO DE RISCOS CORPORATIVOS</v>
      </c>
      <c r="E62" s="211" t="str">
        <f>'CONSOLIDADO-PROCESSOS-ORDENADOS'!C56</f>
        <v>0</v>
      </c>
      <c r="F62" s="212">
        <f>'CONSOLIDADO-PROCESSOS-ORDENADOS'!E56</f>
        <v>0</v>
      </c>
      <c r="G62" s="212">
        <f>'CONSOLIDADO-PROCESSOS-ORDENADOS'!G56</f>
        <v>1</v>
      </c>
      <c r="H62" s="213">
        <f t="shared" si="0"/>
        <v>4</v>
      </c>
      <c r="I62" s="256"/>
      <c r="J62" s="219"/>
    </row>
    <row r="63" spans="2:10" hidden="1" outlineLevel="1" x14ac:dyDescent="0.25">
      <c r="B63" s="210">
        <f t="shared" si="1"/>
        <v>56</v>
      </c>
      <c r="C63" s="210">
        <f>'CONSOLIDADO-PROCESSOS-ORDENADOS'!A57</f>
        <v>52</v>
      </c>
      <c r="D63" s="210" t="str">
        <f>'CONSOLIDADO-PROCESSOS-ORDENADOS'!B57</f>
        <v>52-ACESSIBILIDADE E SUSTENTABILIDADE</v>
      </c>
      <c r="E63" s="211" t="str">
        <f>'CONSOLIDADO-PROCESSOS-ORDENADOS'!C57</f>
        <v>0</v>
      </c>
      <c r="F63" s="212">
        <f>'CONSOLIDADO-PROCESSOS-ORDENADOS'!E57</f>
        <v>0</v>
      </c>
      <c r="G63" s="212">
        <f>'CONSOLIDADO-PROCESSOS-ORDENADOS'!G57</f>
        <v>1</v>
      </c>
      <c r="H63" s="213">
        <f t="shared" si="0"/>
        <v>4</v>
      </c>
      <c r="I63" s="256"/>
      <c r="J63" s="219"/>
    </row>
    <row r="64" spans="2:10" hidden="1" outlineLevel="1" x14ac:dyDescent="0.25">
      <c r="B64" s="210">
        <f t="shared" si="1"/>
        <v>57</v>
      </c>
      <c r="C64" s="210">
        <f>'CONSOLIDADO-PROCESSOS-ORDENADOS'!A58</f>
        <v>9</v>
      </c>
      <c r="D64" s="210" t="str">
        <f>'CONSOLIDADO-PROCESSOS-ORDENADOS'!B58</f>
        <v>9-MANUTENÇÃO DAS ADIDÂNCIAS NAVAIS APOIO POLÍTICA EXTERNA</v>
      </c>
      <c r="E64" s="211" t="str">
        <f>'CONSOLIDADO-PROCESSOS-ORDENADOS'!C58</f>
        <v>0</v>
      </c>
      <c r="F64" s="212">
        <f>'CONSOLIDADO-PROCESSOS-ORDENADOS'!E58</f>
        <v>0.25</v>
      </c>
      <c r="G64" s="212">
        <f>'CONSOLIDADO-PROCESSOS-ORDENADOS'!G58</f>
        <v>0.75</v>
      </c>
      <c r="H64" s="213">
        <f t="shared" si="0"/>
        <v>3.5</v>
      </c>
      <c r="I64" s="257"/>
      <c r="J64" s="219"/>
    </row>
    <row r="65" spans="5:10" collapsed="1" x14ac:dyDescent="0.25">
      <c r="H65" s="198"/>
    </row>
    <row r="67" spans="5:10" x14ac:dyDescent="0.25">
      <c r="J67" s="214" t="s">
        <v>437</v>
      </c>
    </row>
    <row r="68" spans="5:10" x14ac:dyDescent="0.25">
      <c r="E68" s="215"/>
    </row>
    <row r="69" spans="5:10" x14ac:dyDescent="0.25">
      <c r="J69" s="7" t="s">
        <v>438</v>
      </c>
    </row>
    <row r="70" spans="5:10" x14ac:dyDescent="0.25">
      <c r="J70" s="7" t="s">
        <v>323</v>
      </c>
    </row>
    <row r="71" spans="5:10" x14ac:dyDescent="0.25">
      <c r="J71" s="7" t="s">
        <v>324</v>
      </c>
    </row>
  </sheetData>
  <mergeCells count="9">
    <mergeCell ref="I41:I52"/>
    <mergeCell ref="I53:I64"/>
    <mergeCell ref="I8:I18"/>
    <mergeCell ref="I19:I29"/>
    <mergeCell ref="B2:J2"/>
    <mergeCell ref="B3:J3"/>
    <mergeCell ref="B4:J4"/>
    <mergeCell ref="B5:J5"/>
    <mergeCell ref="I30:I40"/>
  </mergeCells>
  <printOptions horizontalCentered="1"/>
  <pageMargins left="0.19685039370078741" right="0.19685039370078741" top="0.43307086614173229" bottom="0.39370078740157483" header="0.51181102362204722" footer="0.51181102362204722"/>
  <pageSetup paperSize="9" scale="62"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73"/>
  <sheetViews>
    <sheetView topLeftCell="D61" workbookViewId="0">
      <selection activeCell="L69" sqref="L69"/>
    </sheetView>
  </sheetViews>
  <sheetFormatPr defaultColWidth="8.7109375" defaultRowHeight="15" x14ac:dyDescent="0.25"/>
  <cols>
    <col min="1" max="1" width="3.5703125" customWidth="1"/>
    <col min="2" max="2" width="62.28515625" customWidth="1"/>
    <col min="3" max="3" width="15.42578125" customWidth="1"/>
    <col min="4" max="5" width="12" customWidth="1"/>
    <col min="7" max="7" width="17.5703125" customWidth="1"/>
    <col min="8" max="9" width="40" customWidth="1"/>
    <col min="10" max="10" width="48.42578125" customWidth="1"/>
  </cols>
  <sheetData>
    <row r="1" spans="1:10" hidden="1" x14ac:dyDescent="0.25">
      <c r="A1" s="2" t="s">
        <v>210</v>
      </c>
      <c r="B1" s="13" t="s">
        <v>211</v>
      </c>
      <c r="C1" s="14" t="s">
        <v>0</v>
      </c>
      <c r="D1" s="2" t="s">
        <v>308</v>
      </c>
      <c r="E1" s="2" t="s">
        <v>309</v>
      </c>
      <c r="F1" s="2" t="s">
        <v>307</v>
      </c>
    </row>
    <row r="2" spans="1:10" hidden="1" x14ac:dyDescent="0.25">
      <c r="A2" s="19">
        <v>55</v>
      </c>
      <c r="B2" s="3" t="s">
        <v>207</v>
      </c>
      <c r="C2" s="20" t="s">
        <v>314</v>
      </c>
      <c r="D2" s="12">
        <v>3.75</v>
      </c>
      <c r="E2" s="15">
        <v>2.25</v>
      </c>
      <c r="F2" s="16">
        <f t="shared" ref="F2:F33" si="0">((C2*4)+(D2*2)+(E2*4))</f>
        <v>32.5</v>
      </c>
      <c r="G2" s="5" t="s">
        <v>325</v>
      </c>
    </row>
    <row r="3" spans="1:10" hidden="1" x14ac:dyDescent="0.25">
      <c r="A3" s="19">
        <v>12</v>
      </c>
      <c r="B3" s="3" t="s">
        <v>84</v>
      </c>
      <c r="C3" s="20" t="s">
        <v>314</v>
      </c>
      <c r="D3" s="12">
        <v>3.25</v>
      </c>
      <c r="E3" s="15">
        <v>2.25</v>
      </c>
      <c r="F3" s="16">
        <f t="shared" si="0"/>
        <v>31.5</v>
      </c>
      <c r="G3" s="21" t="s">
        <v>326</v>
      </c>
    </row>
    <row r="4" spans="1:10" hidden="1" x14ac:dyDescent="0.25">
      <c r="A4" s="19">
        <v>2</v>
      </c>
      <c r="B4" s="22" t="s">
        <v>22</v>
      </c>
      <c r="C4" s="20" t="s">
        <v>311</v>
      </c>
      <c r="D4" s="12">
        <v>3.75</v>
      </c>
      <c r="E4" s="15">
        <v>2.75</v>
      </c>
      <c r="F4" s="16">
        <f t="shared" si="0"/>
        <v>30.5</v>
      </c>
      <c r="G4" s="8" t="s">
        <v>327</v>
      </c>
      <c r="H4" s="8" t="s">
        <v>328</v>
      </c>
      <c r="I4" s="8" t="s">
        <v>328</v>
      </c>
      <c r="J4" s="8" t="s">
        <v>328</v>
      </c>
    </row>
    <row r="5" spans="1:10" hidden="1" x14ac:dyDescent="0.25">
      <c r="A5" s="19">
        <v>39</v>
      </c>
      <c r="B5" s="9" t="s">
        <v>262</v>
      </c>
      <c r="C5" s="20" t="s">
        <v>314</v>
      </c>
      <c r="D5" s="12">
        <v>0.25</v>
      </c>
      <c r="E5" s="15">
        <v>3.25</v>
      </c>
      <c r="F5" s="16">
        <f t="shared" si="0"/>
        <v>29.5</v>
      </c>
      <c r="G5" s="8" t="s">
        <v>329</v>
      </c>
      <c r="H5" s="8"/>
      <c r="I5" s="8"/>
      <c r="J5" s="8"/>
    </row>
    <row r="6" spans="1:10" hidden="1" x14ac:dyDescent="0.25">
      <c r="A6" s="19">
        <v>30</v>
      </c>
      <c r="B6" s="11" t="s">
        <v>168</v>
      </c>
      <c r="C6" s="20" t="s">
        <v>311</v>
      </c>
      <c r="D6" s="12">
        <v>1.25</v>
      </c>
      <c r="E6" s="15">
        <v>3.25</v>
      </c>
      <c r="F6" s="16">
        <f t="shared" si="0"/>
        <v>27.5</v>
      </c>
      <c r="G6" s="8" t="s">
        <v>330</v>
      </c>
      <c r="H6" s="8" t="s">
        <v>331</v>
      </c>
      <c r="I6" s="8" t="s">
        <v>331</v>
      </c>
      <c r="J6" s="8" t="s">
        <v>331</v>
      </c>
    </row>
    <row r="7" spans="1:10" ht="30" hidden="1" x14ac:dyDescent="0.25">
      <c r="A7" s="19">
        <v>7</v>
      </c>
      <c r="B7" s="23" t="s">
        <v>226</v>
      </c>
      <c r="C7" s="20" t="s">
        <v>312</v>
      </c>
      <c r="D7" s="12">
        <v>2.25</v>
      </c>
      <c r="E7" s="15">
        <v>3.25</v>
      </c>
      <c r="F7" s="16">
        <f t="shared" si="0"/>
        <v>21.5</v>
      </c>
      <c r="G7" s="8" t="s">
        <v>300</v>
      </c>
      <c r="H7" s="8"/>
      <c r="I7" s="8"/>
      <c r="J7" s="8"/>
    </row>
    <row r="8" spans="1:10" hidden="1" x14ac:dyDescent="0.25">
      <c r="A8" s="19">
        <v>33</v>
      </c>
      <c r="B8" s="9" t="s">
        <v>256</v>
      </c>
      <c r="C8" s="20" t="s">
        <v>314</v>
      </c>
      <c r="D8" s="12">
        <v>0.25</v>
      </c>
      <c r="E8" s="15">
        <v>1.25</v>
      </c>
      <c r="F8" s="16">
        <f t="shared" si="0"/>
        <v>21.5</v>
      </c>
      <c r="G8" s="21" t="s">
        <v>332</v>
      </c>
      <c r="H8" s="8"/>
      <c r="I8" s="8"/>
      <c r="J8" s="8"/>
    </row>
    <row r="9" spans="1:10" hidden="1" x14ac:dyDescent="0.25">
      <c r="A9" s="19">
        <v>34</v>
      </c>
      <c r="B9" s="9" t="s">
        <v>182</v>
      </c>
      <c r="C9" s="20" t="s">
        <v>314</v>
      </c>
      <c r="D9" s="12">
        <v>0.25</v>
      </c>
      <c r="E9" s="15">
        <v>1.25</v>
      </c>
      <c r="F9" s="16">
        <f t="shared" si="0"/>
        <v>21.5</v>
      </c>
      <c r="G9" s="8" t="s">
        <v>333</v>
      </c>
      <c r="H9" s="8"/>
      <c r="I9" s="8"/>
      <c r="J9" s="8"/>
    </row>
    <row r="10" spans="1:10" hidden="1" x14ac:dyDescent="0.25">
      <c r="A10" s="19">
        <v>41</v>
      </c>
      <c r="B10" s="9" t="s">
        <v>187</v>
      </c>
      <c r="C10" s="20" t="s">
        <v>314</v>
      </c>
      <c r="D10" s="12">
        <v>0.25</v>
      </c>
      <c r="E10" s="15">
        <v>1.25</v>
      </c>
      <c r="F10" s="16">
        <f t="shared" si="0"/>
        <v>21.5</v>
      </c>
      <c r="G10" s="21" t="s">
        <v>326</v>
      </c>
      <c r="H10" s="8"/>
      <c r="I10" s="8"/>
      <c r="J10" s="8"/>
    </row>
    <row r="11" spans="1:10" hidden="1" x14ac:dyDescent="0.25">
      <c r="A11" s="19">
        <v>42</v>
      </c>
      <c r="B11" s="9" t="s">
        <v>266</v>
      </c>
      <c r="C11" s="20" t="s">
        <v>314</v>
      </c>
      <c r="D11" s="12">
        <v>0.25</v>
      </c>
      <c r="E11" s="15">
        <v>1.25</v>
      </c>
      <c r="F11" s="16">
        <f t="shared" si="0"/>
        <v>21.5</v>
      </c>
      <c r="G11" s="8" t="s">
        <v>329</v>
      </c>
      <c r="H11" s="8"/>
      <c r="I11" s="8"/>
      <c r="J11" s="8"/>
    </row>
    <row r="12" spans="1:10" hidden="1" x14ac:dyDescent="0.25">
      <c r="A12" s="19">
        <v>43</v>
      </c>
      <c r="B12" s="9" t="s">
        <v>188</v>
      </c>
      <c r="C12" s="20" t="s">
        <v>314</v>
      </c>
      <c r="D12" s="12">
        <v>0.25</v>
      </c>
      <c r="E12" s="15">
        <v>1.25</v>
      </c>
      <c r="F12" s="16">
        <f t="shared" si="0"/>
        <v>21.5</v>
      </c>
      <c r="G12" s="8" t="s">
        <v>329</v>
      </c>
      <c r="H12" s="8"/>
      <c r="I12" s="8"/>
      <c r="J12" s="8"/>
    </row>
    <row r="13" spans="1:10" hidden="1" x14ac:dyDescent="0.25">
      <c r="A13" s="19">
        <v>11</v>
      </c>
      <c r="B13" s="3" t="s">
        <v>79</v>
      </c>
      <c r="C13" s="20" t="s">
        <v>313</v>
      </c>
      <c r="D13" s="12">
        <v>3.5</v>
      </c>
      <c r="E13" s="15">
        <v>1.5</v>
      </c>
      <c r="F13" s="16">
        <f t="shared" si="0"/>
        <v>21</v>
      </c>
      <c r="G13" s="8"/>
      <c r="H13" s="8"/>
      <c r="I13" s="8"/>
      <c r="J13" s="8"/>
    </row>
    <row r="14" spans="1:10" hidden="1" x14ac:dyDescent="0.25">
      <c r="A14" s="19">
        <v>36</v>
      </c>
      <c r="B14" s="9" t="s">
        <v>259</v>
      </c>
      <c r="C14" s="20" t="s">
        <v>314</v>
      </c>
      <c r="D14" s="12">
        <v>0.25</v>
      </c>
      <c r="E14" s="15">
        <v>1</v>
      </c>
      <c r="F14" s="16">
        <f t="shared" si="0"/>
        <v>20.5</v>
      </c>
      <c r="G14" s="21" t="s">
        <v>332</v>
      </c>
      <c r="H14" s="8"/>
      <c r="I14" s="8"/>
      <c r="J14" s="8"/>
    </row>
    <row r="15" spans="1:10" hidden="1" x14ac:dyDescent="0.25">
      <c r="A15" s="19">
        <v>47</v>
      </c>
      <c r="B15" s="9" t="s">
        <v>272</v>
      </c>
      <c r="C15" s="20" t="s">
        <v>313</v>
      </c>
      <c r="D15" s="12">
        <v>0.25</v>
      </c>
      <c r="E15" s="15">
        <v>2.75</v>
      </c>
      <c r="F15" s="16">
        <f t="shared" si="0"/>
        <v>19.5</v>
      </c>
      <c r="G15" s="8" t="s">
        <v>334</v>
      </c>
      <c r="H15" s="8"/>
      <c r="I15" s="8"/>
      <c r="J15" s="8"/>
    </row>
    <row r="16" spans="1:10" hidden="1" x14ac:dyDescent="0.25">
      <c r="A16" s="19">
        <v>53</v>
      </c>
      <c r="B16" s="3" t="s">
        <v>278</v>
      </c>
      <c r="C16" s="20" t="s">
        <v>313</v>
      </c>
      <c r="D16" s="12">
        <v>3.25</v>
      </c>
      <c r="E16" s="15">
        <v>1.25</v>
      </c>
      <c r="F16" s="16">
        <f t="shared" si="0"/>
        <v>19.5</v>
      </c>
      <c r="G16" s="8"/>
      <c r="H16" s="8"/>
      <c r="I16" s="8"/>
      <c r="J16" s="8"/>
    </row>
    <row r="17" spans="1:10" hidden="1" x14ac:dyDescent="0.25">
      <c r="A17" s="19">
        <v>8</v>
      </c>
      <c r="B17" s="23" t="s">
        <v>60</v>
      </c>
      <c r="C17" s="20" t="s">
        <v>312</v>
      </c>
      <c r="D17" s="12">
        <v>3</v>
      </c>
      <c r="E17" s="15">
        <v>2</v>
      </c>
      <c r="F17" s="16">
        <f t="shared" si="0"/>
        <v>18</v>
      </c>
      <c r="G17" s="8"/>
      <c r="H17" s="8"/>
      <c r="I17" s="8"/>
      <c r="J17" s="8"/>
    </row>
    <row r="18" spans="1:10" hidden="1" x14ac:dyDescent="0.25">
      <c r="A18" s="19">
        <v>23</v>
      </c>
      <c r="B18" s="10" t="s">
        <v>244</v>
      </c>
      <c r="C18" s="20" t="s">
        <v>313</v>
      </c>
      <c r="D18" s="12">
        <v>0.5</v>
      </c>
      <c r="E18" s="15">
        <v>2.25</v>
      </c>
      <c r="F18" s="16">
        <f t="shared" si="0"/>
        <v>18</v>
      </c>
      <c r="G18" s="8" t="s">
        <v>335</v>
      </c>
      <c r="H18" s="8"/>
      <c r="I18" s="8"/>
      <c r="J18" s="8"/>
    </row>
    <row r="19" spans="1:10" hidden="1" x14ac:dyDescent="0.25">
      <c r="A19" s="19">
        <v>35</v>
      </c>
      <c r="B19" s="9" t="s">
        <v>183</v>
      </c>
      <c r="C19" s="20" t="s">
        <v>314</v>
      </c>
      <c r="D19" s="12">
        <v>0.25</v>
      </c>
      <c r="E19" s="15">
        <v>0.25</v>
      </c>
      <c r="F19" s="16">
        <f t="shared" si="0"/>
        <v>17.5</v>
      </c>
      <c r="G19" s="8"/>
      <c r="H19" s="8"/>
      <c r="I19" s="8"/>
      <c r="J19" s="8"/>
    </row>
    <row r="20" spans="1:10" hidden="1" x14ac:dyDescent="0.25">
      <c r="A20" s="19">
        <v>44</v>
      </c>
      <c r="B20" s="9" t="s">
        <v>189</v>
      </c>
      <c r="C20" s="20" t="s">
        <v>314</v>
      </c>
      <c r="D20" s="12">
        <v>0.25</v>
      </c>
      <c r="E20" s="15">
        <v>0.25</v>
      </c>
      <c r="F20" s="16">
        <f t="shared" si="0"/>
        <v>17.5</v>
      </c>
      <c r="G20" s="8" t="s">
        <v>329</v>
      </c>
      <c r="H20" s="8"/>
      <c r="I20" s="8"/>
      <c r="J20" s="8"/>
    </row>
    <row r="21" spans="1:10" hidden="1" x14ac:dyDescent="0.25">
      <c r="A21" s="19">
        <v>16</v>
      </c>
      <c r="B21" s="3" t="s">
        <v>96</v>
      </c>
      <c r="C21" s="20" t="s">
        <v>312</v>
      </c>
      <c r="D21" s="12">
        <v>3.25</v>
      </c>
      <c r="E21" s="15">
        <v>1.5</v>
      </c>
      <c r="F21" s="16">
        <f t="shared" si="0"/>
        <v>16.5</v>
      </c>
      <c r="G21" s="8" t="s">
        <v>336</v>
      </c>
      <c r="H21" s="8"/>
      <c r="I21" s="8"/>
      <c r="J21" s="8"/>
    </row>
    <row r="22" spans="1:10" hidden="1" x14ac:dyDescent="0.25">
      <c r="A22" s="19">
        <v>13</v>
      </c>
      <c r="B22" s="3" t="s">
        <v>89</v>
      </c>
      <c r="C22" s="20" t="s">
        <v>312</v>
      </c>
      <c r="D22" s="12">
        <v>3.25</v>
      </c>
      <c r="E22" s="15">
        <v>1</v>
      </c>
      <c r="F22" s="16">
        <f t="shared" si="0"/>
        <v>14.5</v>
      </c>
      <c r="G22" s="8"/>
      <c r="H22" s="8"/>
      <c r="I22" s="8"/>
      <c r="J22" s="8"/>
    </row>
    <row r="23" spans="1:10" hidden="1" x14ac:dyDescent="0.25">
      <c r="A23" s="19">
        <v>29</v>
      </c>
      <c r="B23" s="11" t="s">
        <v>163</v>
      </c>
      <c r="C23" s="20" t="s">
        <v>310</v>
      </c>
      <c r="D23" s="12">
        <v>1.25</v>
      </c>
      <c r="E23" s="15">
        <v>3</v>
      </c>
      <c r="F23" s="16">
        <f t="shared" si="0"/>
        <v>14.5</v>
      </c>
      <c r="G23" s="8" t="s">
        <v>299</v>
      </c>
      <c r="H23" s="8" t="s">
        <v>337</v>
      </c>
      <c r="I23" s="8" t="s">
        <v>337</v>
      </c>
      <c r="J23" s="8" t="s">
        <v>337</v>
      </c>
    </row>
    <row r="24" spans="1:10" hidden="1" x14ac:dyDescent="0.25">
      <c r="A24" s="19">
        <v>3</v>
      </c>
      <c r="B24" s="24" t="s">
        <v>29</v>
      </c>
      <c r="C24" s="20" t="s">
        <v>310</v>
      </c>
      <c r="D24" s="12">
        <v>2.25</v>
      </c>
      <c r="E24" s="15">
        <v>2.25</v>
      </c>
      <c r="F24" s="16">
        <f t="shared" si="0"/>
        <v>13.5</v>
      </c>
    </row>
    <row r="25" spans="1:10" hidden="1" x14ac:dyDescent="0.25">
      <c r="A25" s="19">
        <v>14</v>
      </c>
      <c r="B25" s="3" t="s">
        <v>92</v>
      </c>
      <c r="C25" s="20" t="s">
        <v>310</v>
      </c>
      <c r="D25" s="12">
        <v>3.25</v>
      </c>
      <c r="E25" s="15">
        <v>1.75</v>
      </c>
      <c r="F25" s="16">
        <f t="shared" si="0"/>
        <v>13.5</v>
      </c>
    </row>
    <row r="26" spans="1:10" hidden="1" x14ac:dyDescent="0.25">
      <c r="A26" s="19">
        <v>17</v>
      </c>
      <c r="B26" s="3" t="s">
        <v>99</v>
      </c>
      <c r="C26" s="20" t="s">
        <v>310</v>
      </c>
      <c r="D26" s="12">
        <v>3.25</v>
      </c>
      <c r="E26" s="15">
        <v>1.75</v>
      </c>
      <c r="F26" s="16">
        <f t="shared" si="0"/>
        <v>13.5</v>
      </c>
    </row>
    <row r="27" spans="1:10" hidden="1" x14ac:dyDescent="0.25">
      <c r="A27" s="19">
        <v>54</v>
      </c>
      <c r="B27" s="11" t="s">
        <v>280</v>
      </c>
      <c r="C27" s="20" t="s">
        <v>312</v>
      </c>
      <c r="D27" s="12">
        <v>3.25</v>
      </c>
      <c r="E27" s="15">
        <v>0.75</v>
      </c>
      <c r="F27" s="16">
        <f t="shared" si="0"/>
        <v>13.5</v>
      </c>
    </row>
    <row r="28" spans="1:10" hidden="1" x14ac:dyDescent="0.25">
      <c r="A28" s="19">
        <v>20</v>
      </c>
      <c r="B28" s="10" t="s">
        <v>119</v>
      </c>
      <c r="C28" s="20" t="s">
        <v>313</v>
      </c>
      <c r="D28" s="12">
        <v>0.5</v>
      </c>
      <c r="E28" s="15">
        <v>1</v>
      </c>
      <c r="F28" s="16">
        <f t="shared" si="0"/>
        <v>13</v>
      </c>
    </row>
    <row r="29" spans="1:10" hidden="1" x14ac:dyDescent="0.25">
      <c r="A29" s="19">
        <v>4</v>
      </c>
      <c r="B29" s="24" t="s">
        <v>33</v>
      </c>
      <c r="C29" s="20" t="s">
        <v>310</v>
      </c>
      <c r="D29" s="12">
        <v>2.75</v>
      </c>
      <c r="E29" s="15">
        <v>1.75</v>
      </c>
      <c r="F29" s="16">
        <f t="shared" si="0"/>
        <v>12.5</v>
      </c>
    </row>
    <row r="30" spans="1:10" hidden="1" x14ac:dyDescent="0.25">
      <c r="A30" s="19">
        <v>37</v>
      </c>
      <c r="B30" s="9" t="s">
        <v>261</v>
      </c>
      <c r="C30" s="20" t="s">
        <v>312</v>
      </c>
      <c r="D30" s="12">
        <v>0.25</v>
      </c>
      <c r="E30" s="15">
        <v>2</v>
      </c>
      <c r="F30" s="16">
        <f t="shared" si="0"/>
        <v>12.5</v>
      </c>
      <c r="G30" t="s">
        <v>334</v>
      </c>
    </row>
    <row r="31" spans="1:10" hidden="1" x14ac:dyDescent="0.25">
      <c r="A31" s="19">
        <v>40</v>
      </c>
      <c r="B31" s="9" t="s">
        <v>263</v>
      </c>
      <c r="C31" s="20" t="s">
        <v>312</v>
      </c>
      <c r="D31" s="12">
        <v>0.25</v>
      </c>
      <c r="E31" s="15">
        <v>2</v>
      </c>
      <c r="F31" s="16">
        <f t="shared" si="0"/>
        <v>12.5</v>
      </c>
    </row>
    <row r="32" spans="1:10" hidden="1" x14ac:dyDescent="0.25">
      <c r="A32" s="19">
        <v>56</v>
      </c>
      <c r="B32" s="11" t="s">
        <v>282</v>
      </c>
      <c r="C32" s="20" t="s">
        <v>310</v>
      </c>
      <c r="D32" s="12">
        <v>2.25</v>
      </c>
      <c r="E32" s="15">
        <v>2</v>
      </c>
      <c r="F32" s="16">
        <f t="shared" si="0"/>
        <v>12.5</v>
      </c>
    </row>
    <row r="33" spans="1:6" hidden="1" x14ac:dyDescent="0.25">
      <c r="A33" s="19">
        <v>15</v>
      </c>
      <c r="B33" s="3" t="s">
        <v>94</v>
      </c>
      <c r="C33" s="20" t="s">
        <v>310</v>
      </c>
      <c r="D33" s="12">
        <v>3.25</v>
      </c>
      <c r="E33" s="15">
        <v>0.75</v>
      </c>
      <c r="F33" s="16">
        <f t="shared" si="0"/>
        <v>9.5</v>
      </c>
    </row>
    <row r="34" spans="1:6" hidden="1" x14ac:dyDescent="0.25">
      <c r="A34" s="19">
        <v>21</v>
      </c>
      <c r="B34" s="10" t="s">
        <v>123</v>
      </c>
      <c r="C34" s="20" t="s">
        <v>310</v>
      </c>
      <c r="D34" s="12">
        <v>3.25</v>
      </c>
      <c r="E34" s="15">
        <v>0.75</v>
      </c>
      <c r="F34" s="16">
        <f t="shared" ref="F34:F57" si="1">((C34*4)+(D34*2)+(E34*4))</f>
        <v>9.5</v>
      </c>
    </row>
    <row r="35" spans="1:6" hidden="1" x14ac:dyDescent="0.25">
      <c r="A35" s="19">
        <v>46</v>
      </c>
      <c r="B35" s="9" t="s">
        <v>270</v>
      </c>
      <c r="C35" s="20" t="s">
        <v>310</v>
      </c>
      <c r="D35" s="12">
        <v>2.25</v>
      </c>
      <c r="E35" s="15">
        <v>1.25</v>
      </c>
      <c r="F35" s="16">
        <f t="shared" si="1"/>
        <v>9.5</v>
      </c>
    </row>
    <row r="36" spans="1:6" hidden="1" x14ac:dyDescent="0.25">
      <c r="A36" s="19">
        <v>19</v>
      </c>
      <c r="B36" s="3" t="s">
        <v>112</v>
      </c>
      <c r="C36" s="20" t="s">
        <v>310</v>
      </c>
      <c r="D36" s="12">
        <v>3.25</v>
      </c>
      <c r="E36" s="15">
        <v>0.5</v>
      </c>
      <c r="F36" s="16">
        <f t="shared" si="1"/>
        <v>8.5</v>
      </c>
    </row>
    <row r="37" spans="1:6" hidden="1" x14ac:dyDescent="0.25">
      <c r="A37" s="19">
        <v>26</v>
      </c>
      <c r="B37" s="25" t="s">
        <v>146</v>
      </c>
      <c r="C37" s="20" t="s">
        <v>310</v>
      </c>
      <c r="D37" s="12">
        <v>3.25</v>
      </c>
      <c r="E37" s="15">
        <v>0.5</v>
      </c>
      <c r="F37" s="16">
        <f t="shared" si="1"/>
        <v>8.5</v>
      </c>
    </row>
    <row r="38" spans="1:6" hidden="1" x14ac:dyDescent="0.25">
      <c r="A38" s="19">
        <v>31</v>
      </c>
      <c r="B38" s="11" t="s">
        <v>170</v>
      </c>
      <c r="C38" s="20" t="s">
        <v>310</v>
      </c>
      <c r="D38" s="12">
        <v>1.25</v>
      </c>
      <c r="E38" s="15">
        <v>1.5</v>
      </c>
      <c r="F38" s="16">
        <f t="shared" si="1"/>
        <v>8.5</v>
      </c>
    </row>
    <row r="39" spans="1:6" hidden="1" x14ac:dyDescent="0.25">
      <c r="A39" s="19">
        <v>38</v>
      </c>
      <c r="B39" s="9" t="s">
        <v>186</v>
      </c>
      <c r="C39" s="20" t="s">
        <v>312</v>
      </c>
      <c r="D39" s="12">
        <v>0.25</v>
      </c>
      <c r="E39" s="15">
        <v>1</v>
      </c>
      <c r="F39" s="16">
        <f t="shared" si="1"/>
        <v>8.5</v>
      </c>
    </row>
    <row r="40" spans="1:6" hidden="1" x14ac:dyDescent="0.25">
      <c r="A40" s="19">
        <v>48</v>
      </c>
      <c r="B40" s="9" t="s">
        <v>199</v>
      </c>
      <c r="C40" s="20" t="s">
        <v>310</v>
      </c>
      <c r="D40" s="12">
        <v>0.25</v>
      </c>
      <c r="E40" s="15">
        <v>2</v>
      </c>
      <c r="F40" s="16">
        <f t="shared" si="1"/>
        <v>8.5</v>
      </c>
    </row>
    <row r="41" spans="1:6" hidden="1" x14ac:dyDescent="0.25">
      <c r="A41" s="19">
        <v>49</v>
      </c>
      <c r="B41" s="9" t="s">
        <v>200</v>
      </c>
      <c r="C41" s="20" t="s">
        <v>310</v>
      </c>
      <c r="D41" s="12">
        <v>0.25</v>
      </c>
      <c r="E41" s="15">
        <v>2</v>
      </c>
      <c r="F41" s="16">
        <f t="shared" si="1"/>
        <v>8.5</v>
      </c>
    </row>
    <row r="42" spans="1:6" hidden="1" x14ac:dyDescent="0.25">
      <c r="A42" s="19">
        <v>50</v>
      </c>
      <c r="B42" s="9" t="s">
        <v>202</v>
      </c>
      <c r="C42" s="20" t="s">
        <v>310</v>
      </c>
      <c r="D42" s="12">
        <v>0.25</v>
      </c>
      <c r="E42" s="15">
        <v>2</v>
      </c>
      <c r="F42" s="16">
        <f t="shared" si="1"/>
        <v>8.5</v>
      </c>
    </row>
    <row r="43" spans="1:6" hidden="1" x14ac:dyDescent="0.25">
      <c r="A43" s="19">
        <v>32</v>
      </c>
      <c r="B43" s="11" t="s">
        <v>175</v>
      </c>
      <c r="C43" s="20" t="s">
        <v>310</v>
      </c>
      <c r="D43" s="12">
        <v>1.25</v>
      </c>
      <c r="E43" s="15">
        <v>1</v>
      </c>
      <c r="F43" s="16">
        <f t="shared" si="1"/>
        <v>6.5</v>
      </c>
    </row>
    <row r="44" spans="1:6" hidden="1" x14ac:dyDescent="0.25">
      <c r="A44" s="19">
        <v>51</v>
      </c>
      <c r="B44" s="9" t="s">
        <v>276</v>
      </c>
      <c r="C44" s="20" t="s">
        <v>310</v>
      </c>
      <c r="D44" s="12">
        <v>0.25</v>
      </c>
      <c r="E44" s="15">
        <v>1.5</v>
      </c>
      <c r="F44" s="16">
        <f t="shared" si="1"/>
        <v>6.5</v>
      </c>
    </row>
    <row r="45" spans="1:6" hidden="1" x14ac:dyDescent="0.25">
      <c r="A45" s="19">
        <v>9</v>
      </c>
      <c r="B45" s="26" t="s">
        <v>229</v>
      </c>
      <c r="C45" s="20" t="s">
        <v>310</v>
      </c>
      <c r="D45" s="12">
        <v>0.25</v>
      </c>
      <c r="E45" s="15">
        <v>1.25</v>
      </c>
      <c r="F45" s="16">
        <f t="shared" si="1"/>
        <v>5.5</v>
      </c>
    </row>
    <row r="46" spans="1:6" hidden="1" x14ac:dyDescent="0.25">
      <c r="A46" s="19">
        <v>25</v>
      </c>
      <c r="B46" s="27" t="s">
        <v>139</v>
      </c>
      <c r="C46" s="20" t="s">
        <v>310</v>
      </c>
      <c r="D46" s="12">
        <v>2.25</v>
      </c>
      <c r="E46" s="15">
        <v>0.25</v>
      </c>
      <c r="F46" s="16">
        <f t="shared" si="1"/>
        <v>5.5</v>
      </c>
    </row>
    <row r="47" spans="1:6" hidden="1" x14ac:dyDescent="0.25">
      <c r="A47" s="19">
        <v>28</v>
      </c>
      <c r="B47" s="11" t="s">
        <v>160</v>
      </c>
      <c r="C47" s="20" t="s">
        <v>310</v>
      </c>
      <c r="D47" s="12">
        <v>1.25</v>
      </c>
      <c r="E47" s="15">
        <v>0.75</v>
      </c>
      <c r="F47" s="16">
        <f t="shared" si="1"/>
        <v>5.5</v>
      </c>
    </row>
    <row r="48" spans="1:6" hidden="1" x14ac:dyDescent="0.25">
      <c r="A48" s="19">
        <v>45</v>
      </c>
      <c r="B48" s="9" t="s">
        <v>191</v>
      </c>
      <c r="C48" s="20" t="s">
        <v>310</v>
      </c>
      <c r="D48" s="12">
        <v>0.25</v>
      </c>
      <c r="E48" s="15">
        <v>1.25</v>
      </c>
      <c r="F48" s="16">
        <f t="shared" si="1"/>
        <v>5.5</v>
      </c>
    </row>
    <row r="49" spans="1:10" hidden="1" x14ac:dyDescent="0.25">
      <c r="A49" s="19">
        <v>52</v>
      </c>
      <c r="B49" s="11" t="s">
        <v>205</v>
      </c>
      <c r="C49" s="20" t="s">
        <v>310</v>
      </c>
      <c r="D49" s="12">
        <v>0.25</v>
      </c>
      <c r="E49" s="15">
        <v>1.25</v>
      </c>
      <c r="F49" s="16">
        <f t="shared" si="1"/>
        <v>5.5</v>
      </c>
    </row>
    <row r="50" spans="1:10" hidden="1" x14ac:dyDescent="0.25">
      <c r="A50" s="19">
        <v>6</v>
      </c>
      <c r="B50" s="23" t="s">
        <v>51</v>
      </c>
      <c r="C50" s="20" t="s">
        <v>310</v>
      </c>
      <c r="D50" s="12">
        <v>0.5</v>
      </c>
      <c r="E50" s="15">
        <v>1</v>
      </c>
      <c r="F50" s="16">
        <f t="shared" si="1"/>
        <v>5</v>
      </c>
    </row>
    <row r="51" spans="1:10" hidden="1" x14ac:dyDescent="0.25">
      <c r="A51" s="19">
        <v>1</v>
      </c>
      <c r="B51" s="22" t="s">
        <v>17</v>
      </c>
      <c r="C51" s="20" t="s">
        <v>310</v>
      </c>
      <c r="D51" s="12">
        <v>0.25</v>
      </c>
      <c r="E51" s="15">
        <v>1</v>
      </c>
      <c r="F51" s="16">
        <f t="shared" si="1"/>
        <v>4.5</v>
      </c>
    </row>
    <row r="52" spans="1:10" hidden="1" x14ac:dyDescent="0.25">
      <c r="A52" s="19">
        <v>5</v>
      </c>
      <c r="B52" s="28" t="s">
        <v>222</v>
      </c>
      <c r="C52" s="20" t="s">
        <v>310</v>
      </c>
      <c r="D52" s="12">
        <v>0.5</v>
      </c>
      <c r="E52" s="15">
        <v>0.75</v>
      </c>
      <c r="F52" s="16">
        <f t="shared" si="1"/>
        <v>4</v>
      </c>
    </row>
    <row r="53" spans="1:10" hidden="1" x14ac:dyDescent="0.25">
      <c r="A53" s="19">
        <v>10</v>
      </c>
      <c r="B53" s="26" t="s">
        <v>72</v>
      </c>
      <c r="C53" s="20" t="s">
        <v>310</v>
      </c>
      <c r="D53" s="12">
        <v>0.25</v>
      </c>
      <c r="E53" s="15">
        <v>0.75</v>
      </c>
      <c r="F53" s="16">
        <f t="shared" si="1"/>
        <v>3.5</v>
      </c>
    </row>
    <row r="54" spans="1:10" hidden="1" x14ac:dyDescent="0.25">
      <c r="A54" s="19">
        <v>18</v>
      </c>
      <c r="B54" s="3" t="s">
        <v>103</v>
      </c>
      <c r="C54" s="20" t="s">
        <v>310</v>
      </c>
      <c r="D54" s="12">
        <v>0.5</v>
      </c>
      <c r="E54" s="15">
        <v>0.5</v>
      </c>
      <c r="F54" s="16">
        <f t="shared" si="1"/>
        <v>3</v>
      </c>
    </row>
    <row r="55" spans="1:10" hidden="1" x14ac:dyDescent="0.25">
      <c r="A55" s="19">
        <v>27</v>
      </c>
      <c r="B55" s="25" t="s">
        <v>153</v>
      </c>
      <c r="C55" s="20" t="s">
        <v>310</v>
      </c>
      <c r="D55" s="12">
        <v>0.25</v>
      </c>
      <c r="E55" s="15">
        <v>0.5</v>
      </c>
      <c r="F55" s="16">
        <f t="shared" si="1"/>
        <v>2.5</v>
      </c>
    </row>
    <row r="56" spans="1:10" hidden="1" x14ac:dyDescent="0.25">
      <c r="A56" s="19">
        <v>22</v>
      </c>
      <c r="B56" s="10" t="s">
        <v>126</v>
      </c>
      <c r="C56" s="20" t="s">
        <v>310</v>
      </c>
      <c r="D56" s="12">
        <v>0.25</v>
      </c>
      <c r="E56" s="15">
        <v>0.25</v>
      </c>
      <c r="F56" s="16">
        <f t="shared" si="1"/>
        <v>1.5</v>
      </c>
    </row>
    <row r="57" spans="1:10" hidden="1" x14ac:dyDescent="0.25">
      <c r="A57" s="19">
        <v>24</v>
      </c>
      <c r="B57" s="29" t="s">
        <v>246</v>
      </c>
      <c r="C57" s="20" t="s">
        <v>310</v>
      </c>
      <c r="D57" s="12">
        <v>0.25</v>
      </c>
      <c r="E57" s="15">
        <v>0.25</v>
      </c>
      <c r="F57" s="16">
        <f t="shared" si="1"/>
        <v>1.5</v>
      </c>
    </row>
    <row r="58" spans="1:10" hidden="1" x14ac:dyDescent="0.25"/>
    <row r="59" spans="1:10" hidden="1" x14ac:dyDescent="0.25"/>
    <row r="60" spans="1:10" hidden="1" x14ac:dyDescent="0.25"/>
    <row r="61" spans="1:10" ht="30" x14ac:dyDescent="0.25">
      <c r="A61" s="17" t="s">
        <v>210</v>
      </c>
      <c r="B61" s="6" t="s">
        <v>316</v>
      </c>
      <c r="C61" s="4" t="s">
        <v>304</v>
      </c>
      <c r="D61" s="4" t="s">
        <v>305</v>
      </c>
      <c r="E61" s="4" t="s">
        <v>306</v>
      </c>
      <c r="F61" s="4" t="s">
        <v>307</v>
      </c>
      <c r="G61" s="4" t="s">
        <v>317</v>
      </c>
      <c r="H61" s="4" t="s">
        <v>345</v>
      </c>
      <c r="I61" s="4" t="s">
        <v>345</v>
      </c>
      <c r="J61" s="4" t="s">
        <v>346</v>
      </c>
    </row>
    <row r="62" spans="1:10" ht="30" x14ac:dyDescent="0.25">
      <c r="A62" s="37">
        <v>55</v>
      </c>
      <c r="B62" s="37" t="s">
        <v>207</v>
      </c>
      <c r="C62" s="37" t="s">
        <v>314</v>
      </c>
      <c r="D62" s="37">
        <v>3.75</v>
      </c>
      <c r="E62" s="37">
        <v>2.75</v>
      </c>
      <c r="F62" s="37">
        <f t="shared" ref="F62:F73" si="2">((C62*4)+(D62*2)+(E62*4))</f>
        <v>34.5</v>
      </c>
      <c r="G62" s="269" t="s">
        <v>318</v>
      </c>
      <c r="H62" s="31"/>
      <c r="I62" s="31" t="s">
        <v>340</v>
      </c>
      <c r="J62" s="32" t="s">
        <v>340</v>
      </c>
    </row>
    <row r="63" spans="1:10" x14ac:dyDescent="0.25">
      <c r="A63" s="38">
        <v>2</v>
      </c>
      <c r="B63" s="38" t="s">
        <v>22</v>
      </c>
      <c r="C63" s="38" t="s">
        <v>311</v>
      </c>
      <c r="D63" s="38">
        <v>3.75</v>
      </c>
      <c r="E63" s="38">
        <v>3.25</v>
      </c>
      <c r="F63" s="38">
        <f t="shared" si="2"/>
        <v>32.5</v>
      </c>
      <c r="G63" s="270"/>
      <c r="H63" s="30"/>
      <c r="I63" s="30" t="s">
        <v>350</v>
      </c>
      <c r="J63" s="30" t="s">
        <v>350</v>
      </c>
    </row>
    <row r="64" spans="1:10" ht="75" x14ac:dyDescent="0.25">
      <c r="A64" s="37">
        <v>12</v>
      </c>
      <c r="B64" s="37" t="s">
        <v>84</v>
      </c>
      <c r="C64" s="37" t="s">
        <v>314</v>
      </c>
      <c r="D64" s="37">
        <v>3.25</v>
      </c>
      <c r="E64" s="37">
        <v>2</v>
      </c>
      <c r="F64" s="37">
        <f t="shared" si="2"/>
        <v>30.5</v>
      </c>
      <c r="G64" s="270"/>
      <c r="H64" s="31"/>
      <c r="I64" s="31" t="s">
        <v>341</v>
      </c>
      <c r="J64" s="32" t="s">
        <v>341</v>
      </c>
    </row>
    <row r="65" spans="1:10" x14ac:dyDescent="0.25">
      <c r="A65" s="38">
        <v>39</v>
      </c>
      <c r="B65" s="38" t="s">
        <v>262</v>
      </c>
      <c r="C65" s="38" t="s">
        <v>314</v>
      </c>
      <c r="D65" s="38">
        <v>0.25</v>
      </c>
      <c r="E65" s="38">
        <v>3.25</v>
      </c>
      <c r="F65" s="38">
        <f t="shared" si="2"/>
        <v>29.5</v>
      </c>
      <c r="G65" s="270"/>
      <c r="H65" s="30"/>
      <c r="I65" s="30" t="s">
        <v>356</v>
      </c>
      <c r="J65" s="30" t="s">
        <v>301</v>
      </c>
    </row>
    <row r="66" spans="1:10" x14ac:dyDescent="0.25">
      <c r="A66" s="38">
        <v>31</v>
      </c>
      <c r="B66" s="38" t="s">
        <v>170</v>
      </c>
      <c r="C66" s="38" t="s">
        <v>314</v>
      </c>
      <c r="D66" s="38">
        <v>1.25</v>
      </c>
      <c r="E66" s="38">
        <v>2</v>
      </c>
      <c r="F66" s="38">
        <f t="shared" si="2"/>
        <v>26.5</v>
      </c>
      <c r="G66" s="270"/>
      <c r="H66" s="30"/>
      <c r="I66" s="30" t="s">
        <v>344</v>
      </c>
      <c r="J66" s="30" t="s">
        <v>303</v>
      </c>
    </row>
    <row r="67" spans="1:10" ht="60" x14ac:dyDescent="0.25">
      <c r="A67" s="37">
        <v>41</v>
      </c>
      <c r="B67" s="37" t="s">
        <v>187</v>
      </c>
      <c r="C67" s="37" t="s">
        <v>314</v>
      </c>
      <c r="D67" s="37">
        <v>0.25</v>
      </c>
      <c r="E67" s="37">
        <v>2.25</v>
      </c>
      <c r="F67" s="37">
        <f t="shared" si="2"/>
        <v>25.5</v>
      </c>
      <c r="G67" s="270"/>
      <c r="H67" s="35"/>
      <c r="I67" s="35" t="s">
        <v>343</v>
      </c>
      <c r="J67" s="36" t="s">
        <v>348</v>
      </c>
    </row>
    <row r="68" spans="1:10" ht="30" x14ac:dyDescent="0.25">
      <c r="A68" s="38">
        <v>42</v>
      </c>
      <c r="B68" s="38" t="s">
        <v>266</v>
      </c>
      <c r="C68" s="38" t="s">
        <v>314</v>
      </c>
      <c r="D68" s="38">
        <v>0.25</v>
      </c>
      <c r="E68" s="38">
        <v>2.25</v>
      </c>
      <c r="F68" s="38">
        <f t="shared" si="2"/>
        <v>25.5</v>
      </c>
      <c r="G68" s="270"/>
      <c r="H68" s="30"/>
      <c r="I68" s="30" t="s">
        <v>355</v>
      </c>
      <c r="J68" s="30" t="s">
        <v>349</v>
      </c>
    </row>
    <row r="69" spans="1:10" s="7" customFormat="1" ht="75" x14ac:dyDescent="0.25">
      <c r="A69" s="40">
        <v>11</v>
      </c>
      <c r="B69" s="40" t="s">
        <v>79</v>
      </c>
      <c r="C69" s="40" t="s">
        <v>313</v>
      </c>
      <c r="D69" s="40">
        <v>3.5</v>
      </c>
      <c r="E69" s="40">
        <v>2</v>
      </c>
      <c r="F69" s="40">
        <f t="shared" si="2"/>
        <v>23</v>
      </c>
      <c r="G69" s="271" t="s">
        <v>319</v>
      </c>
      <c r="H69" s="39"/>
      <c r="I69" s="39" t="s">
        <v>341</v>
      </c>
      <c r="J69" s="39" t="s">
        <v>341</v>
      </c>
    </row>
    <row r="70" spans="1:10" x14ac:dyDescent="0.25">
      <c r="A70" s="33">
        <v>30</v>
      </c>
      <c r="B70" s="33" t="s">
        <v>168</v>
      </c>
      <c r="C70" s="33" t="s">
        <v>311</v>
      </c>
      <c r="D70" s="33">
        <v>1.25</v>
      </c>
      <c r="E70" s="33">
        <v>1.75</v>
      </c>
      <c r="F70" s="33">
        <f t="shared" si="2"/>
        <v>21.5</v>
      </c>
      <c r="G70" s="271"/>
      <c r="H70" s="34"/>
      <c r="I70" s="34" t="s">
        <v>352</v>
      </c>
      <c r="J70" s="34" t="s">
        <v>353</v>
      </c>
    </row>
    <row r="71" spans="1:10" x14ac:dyDescent="0.25">
      <c r="A71" s="33">
        <v>34</v>
      </c>
      <c r="B71" s="33" t="s">
        <v>182</v>
      </c>
      <c r="C71" s="33" t="s">
        <v>314</v>
      </c>
      <c r="D71" s="33">
        <v>0.25</v>
      </c>
      <c r="E71" s="33">
        <v>1.25</v>
      </c>
      <c r="F71" s="33">
        <f t="shared" si="2"/>
        <v>21.5</v>
      </c>
      <c r="G71" s="271"/>
      <c r="H71" s="34"/>
      <c r="I71" s="34" t="s">
        <v>342</v>
      </c>
      <c r="J71" s="34" t="s">
        <v>342</v>
      </c>
    </row>
    <row r="72" spans="1:10" x14ac:dyDescent="0.25">
      <c r="A72" s="33">
        <v>35</v>
      </c>
      <c r="B72" s="33" t="s">
        <v>183</v>
      </c>
      <c r="C72" s="33" t="s">
        <v>314</v>
      </c>
      <c r="D72" s="33">
        <v>0.25</v>
      </c>
      <c r="E72" s="33">
        <v>1.25</v>
      </c>
      <c r="F72" s="33">
        <f t="shared" si="2"/>
        <v>21.5</v>
      </c>
      <c r="G72" s="271"/>
      <c r="H72" s="34"/>
      <c r="I72" s="34" t="s">
        <v>354</v>
      </c>
      <c r="J72" s="34" t="s">
        <v>302</v>
      </c>
    </row>
    <row r="73" spans="1:10" x14ac:dyDescent="0.25">
      <c r="A73" s="33">
        <v>44</v>
      </c>
      <c r="B73" s="33" t="s">
        <v>189</v>
      </c>
      <c r="C73" s="33" t="s">
        <v>314</v>
      </c>
      <c r="D73" s="33">
        <v>0.25</v>
      </c>
      <c r="E73" s="33">
        <v>1.25</v>
      </c>
      <c r="F73" s="33">
        <f t="shared" si="2"/>
        <v>21.5</v>
      </c>
      <c r="G73" s="271"/>
      <c r="H73" s="34"/>
      <c r="I73" s="34" t="s">
        <v>351</v>
      </c>
      <c r="J73" s="34" t="s">
        <v>347</v>
      </c>
    </row>
  </sheetData>
  <mergeCells count="2">
    <mergeCell ref="G62:G68"/>
    <mergeCell ref="G69:G73"/>
  </mergeCells>
  <pageMargins left="0.51180555555555596" right="0.51180555555555596"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A394-43A1-46A7-BB27-A99C98ECF60E}">
  <sheetPr>
    <pageSetUpPr fitToPage="1"/>
  </sheetPr>
  <dimension ref="A1:Q58"/>
  <sheetViews>
    <sheetView showGridLines="0" tabSelected="1" zoomScaleNormal="100" workbookViewId="0">
      <pane xSplit="2" ySplit="1" topLeftCell="L17" activePane="bottomRight" state="frozen"/>
      <selection pane="topRight" activeCell="C1" sqref="C1"/>
      <selection pane="bottomLeft" activeCell="A2" sqref="A2"/>
      <selection pane="bottomRight" activeCell="N19" sqref="N19"/>
    </sheetView>
  </sheetViews>
  <sheetFormatPr defaultRowHeight="12.75" x14ac:dyDescent="0.25"/>
  <cols>
    <col min="1" max="1" width="7.85546875" style="61" bestFit="1" customWidth="1"/>
    <col min="2" max="2" width="31.85546875" style="67" customWidth="1"/>
    <col min="3" max="3" width="55.28515625" style="50" bestFit="1" customWidth="1"/>
    <col min="4" max="5" width="23" style="50" bestFit="1" customWidth="1"/>
    <col min="6" max="6" width="24.5703125" style="50" bestFit="1" customWidth="1"/>
    <col min="7" max="7" width="24" style="50" bestFit="1" customWidth="1"/>
    <col min="8" max="8" width="26.28515625" style="50" bestFit="1" customWidth="1"/>
    <col min="9" max="9" width="24" style="50" customWidth="1"/>
    <col min="10" max="10" width="26.7109375" style="54" bestFit="1" customWidth="1"/>
    <col min="11" max="11" width="27.7109375" style="54" bestFit="1" customWidth="1"/>
    <col min="12" max="12" width="22.7109375" style="50" bestFit="1" customWidth="1"/>
    <col min="13" max="13" width="23.28515625" style="50" bestFit="1" customWidth="1"/>
    <col min="14" max="14" width="54.5703125" style="50" bestFit="1" customWidth="1"/>
    <col min="15" max="15" width="31.140625" style="50" bestFit="1" customWidth="1"/>
    <col min="16" max="16" width="24.42578125" style="50" bestFit="1" customWidth="1"/>
    <col min="17" max="17" width="17.140625" style="61" bestFit="1" customWidth="1"/>
    <col min="18" max="16384" width="9.140625" style="50"/>
  </cols>
  <sheetData>
    <row r="1" spans="1:17" s="61" customFormat="1" ht="25.5" x14ac:dyDescent="0.25">
      <c r="A1" s="47" t="s">
        <v>210</v>
      </c>
      <c r="B1" s="52" t="s">
        <v>358</v>
      </c>
      <c r="C1" s="52" t="s">
        <v>489</v>
      </c>
      <c r="D1" s="68" t="s">
        <v>562</v>
      </c>
      <c r="E1" s="68" t="s">
        <v>563</v>
      </c>
      <c r="F1" s="60" t="s">
        <v>369</v>
      </c>
      <c r="G1" s="60" t="s">
        <v>370</v>
      </c>
      <c r="H1" s="63" t="s">
        <v>559</v>
      </c>
      <c r="I1" s="63" t="s">
        <v>560</v>
      </c>
      <c r="J1" s="59" t="s">
        <v>361</v>
      </c>
      <c r="K1" s="59" t="s">
        <v>362</v>
      </c>
      <c r="L1" s="59" t="s">
        <v>363</v>
      </c>
      <c r="M1" s="59" t="s">
        <v>364</v>
      </c>
      <c r="N1" s="64" t="s">
        <v>481</v>
      </c>
      <c r="O1" s="64" t="s">
        <v>482</v>
      </c>
      <c r="P1" s="64" t="s">
        <v>483</v>
      </c>
      <c r="Q1" s="64" t="s">
        <v>480</v>
      </c>
    </row>
    <row r="2" spans="1:17" ht="114.75" x14ac:dyDescent="0.25">
      <c r="A2" s="65">
        <v>1</v>
      </c>
      <c r="B2" s="48" t="s">
        <v>365</v>
      </c>
      <c r="C2" s="166" t="s">
        <v>564</v>
      </c>
      <c r="D2" s="48" t="s">
        <v>11</v>
      </c>
      <c r="E2" s="48"/>
      <c r="F2" s="48" t="s">
        <v>12</v>
      </c>
      <c r="G2" s="48"/>
      <c r="H2" s="48" t="s">
        <v>13</v>
      </c>
      <c r="I2" s="48"/>
      <c r="J2" s="51"/>
      <c r="K2" s="51"/>
      <c r="L2" s="48"/>
      <c r="M2" s="48"/>
      <c r="N2" s="48" t="s">
        <v>14</v>
      </c>
      <c r="O2" s="48"/>
      <c r="P2" s="48"/>
      <c r="Q2" s="58">
        <f t="shared" ref="Q2:Q33" si="0">COUNTA(N2:P2)</f>
        <v>1</v>
      </c>
    </row>
    <row r="3" spans="1:17" ht="114.75" x14ac:dyDescent="0.25">
      <c r="A3" s="65">
        <f>+A2+1</f>
        <v>2</v>
      </c>
      <c r="B3" s="48" t="s">
        <v>366</v>
      </c>
      <c r="C3" s="166" t="s">
        <v>663</v>
      </c>
      <c r="D3" s="48" t="s">
        <v>11</v>
      </c>
      <c r="E3" s="48"/>
      <c r="F3" s="48" t="s">
        <v>12</v>
      </c>
      <c r="G3" s="48" t="s">
        <v>24</v>
      </c>
      <c r="H3" s="48" t="s">
        <v>13</v>
      </c>
      <c r="I3" s="48" t="s">
        <v>25</v>
      </c>
      <c r="J3" s="48" t="s">
        <v>152</v>
      </c>
      <c r="K3" s="48" t="s">
        <v>598</v>
      </c>
      <c r="L3" s="48" t="s">
        <v>36</v>
      </c>
      <c r="M3" s="48" t="s">
        <v>39</v>
      </c>
      <c r="N3" s="48" t="s">
        <v>19</v>
      </c>
      <c r="O3" s="48" t="s">
        <v>35</v>
      </c>
      <c r="P3" s="48" t="s">
        <v>38</v>
      </c>
      <c r="Q3" s="58">
        <f t="shared" si="0"/>
        <v>3</v>
      </c>
    </row>
    <row r="4" spans="1:17" ht="114.75" x14ac:dyDescent="0.25">
      <c r="A4" s="65">
        <f t="shared" ref="A4:A57" si="1">+A3+1</f>
        <v>3</v>
      </c>
      <c r="B4" s="48" t="s">
        <v>367</v>
      </c>
      <c r="C4" s="166" t="s">
        <v>664</v>
      </c>
      <c r="D4" s="48" t="s">
        <v>11</v>
      </c>
      <c r="E4" s="48"/>
      <c r="F4" s="48" t="s">
        <v>24</v>
      </c>
      <c r="G4" s="48"/>
      <c r="H4" s="48" t="s">
        <v>25</v>
      </c>
      <c r="I4" s="48"/>
      <c r="J4" s="48" t="s">
        <v>28</v>
      </c>
      <c r="K4" s="49"/>
      <c r="L4" s="48"/>
      <c r="M4" s="48"/>
      <c r="N4" s="48" t="s">
        <v>26</v>
      </c>
      <c r="O4" s="48"/>
      <c r="P4" s="48"/>
      <c r="Q4" s="58">
        <f t="shared" si="0"/>
        <v>1</v>
      </c>
    </row>
    <row r="5" spans="1:17" ht="153" x14ac:dyDescent="0.25">
      <c r="A5" s="65">
        <f t="shared" si="1"/>
        <v>4</v>
      </c>
      <c r="B5" s="48" t="s">
        <v>368</v>
      </c>
      <c r="C5" s="166" t="s">
        <v>665</v>
      </c>
      <c r="D5" s="48" t="s">
        <v>11</v>
      </c>
      <c r="E5" s="48"/>
      <c r="F5" s="48" t="s">
        <v>24</v>
      </c>
      <c r="G5" s="48" t="s">
        <v>142</v>
      </c>
      <c r="H5" s="48" t="s">
        <v>25</v>
      </c>
      <c r="I5" s="48" t="s">
        <v>143</v>
      </c>
      <c r="J5" s="48" t="s">
        <v>28</v>
      </c>
      <c r="K5" s="49"/>
      <c r="L5" s="48"/>
      <c r="M5" s="48"/>
      <c r="N5" s="48" t="s">
        <v>31</v>
      </c>
      <c r="O5" s="48" t="s">
        <v>147</v>
      </c>
      <c r="P5" s="48" t="s">
        <v>149</v>
      </c>
      <c r="Q5" s="58">
        <f t="shared" si="0"/>
        <v>3</v>
      </c>
    </row>
    <row r="6" spans="1:17" ht="127.5" x14ac:dyDescent="0.25">
      <c r="A6" s="65">
        <f t="shared" si="1"/>
        <v>5</v>
      </c>
      <c r="B6" s="48" t="s">
        <v>416</v>
      </c>
      <c r="C6" s="166" t="s">
        <v>666</v>
      </c>
      <c r="D6" s="48" t="s">
        <v>11</v>
      </c>
      <c r="E6" s="48" t="s">
        <v>73</v>
      </c>
      <c r="F6" s="48" t="s">
        <v>41</v>
      </c>
      <c r="G6" s="48" t="s">
        <v>114</v>
      </c>
      <c r="H6" s="48" t="s">
        <v>42</v>
      </c>
      <c r="I6" s="48" t="s">
        <v>121</v>
      </c>
      <c r="J6" s="48" t="s">
        <v>45</v>
      </c>
      <c r="K6" s="48" t="s">
        <v>118</v>
      </c>
      <c r="L6" s="48"/>
      <c r="M6" s="48"/>
      <c r="N6" s="48" t="s">
        <v>43</v>
      </c>
      <c r="O6" s="48" t="s">
        <v>127</v>
      </c>
      <c r="P6" s="48"/>
      <c r="Q6" s="58">
        <f t="shared" si="0"/>
        <v>2</v>
      </c>
    </row>
    <row r="7" spans="1:17" ht="140.25" x14ac:dyDescent="0.25">
      <c r="A7" s="65">
        <f t="shared" si="1"/>
        <v>6</v>
      </c>
      <c r="B7" s="48" t="s">
        <v>371</v>
      </c>
      <c r="C7" s="166" t="s">
        <v>667</v>
      </c>
      <c r="D7" s="48" t="s">
        <v>11</v>
      </c>
      <c r="E7" s="48"/>
      <c r="F7" s="48" t="s">
        <v>47</v>
      </c>
      <c r="G7" s="48"/>
      <c r="H7" s="48" t="s">
        <v>48</v>
      </c>
      <c r="I7" s="48"/>
      <c r="J7" s="53"/>
      <c r="K7" s="53"/>
      <c r="L7" s="48"/>
      <c r="M7" s="48"/>
      <c r="N7" s="48" t="s">
        <v>49</v>
      </c>
      <c r="O7" s="48" t="s">
        <v>53</v>
      </c>
      <c r="P7" s="48" t="s">
        <v>62</v>
      </c>
      <c r="Q7" s="58">
        <f t="shared" si="0"/>
        <v>3</v>
      </c>
    </row>
    <row r="8" spans="1:17" ht="153" x14ac:dyDescent="0.25">
      <c r="A8" s="65">
        <f t="shared" si="1"/>
        <v>7</v>
      </c>
      <c r="B8" s="48" t="s">
        <v>417</v>
      </c>
      <c r="C8" s="166" t="s">
        <v>668</v>
      </c>
      <c r="D8" s="48" t="s">
        <v>11</v>
      </c>
      <c r="E8" s="48"/>
      <c r="F8" s="48" t="s">
        <v>47</v>
      </c>
      <c r="G8" s="48"/>
      <c r="H8" s="48" t="s">
        <v>48</v>
      </c>
      <c r="I8" s="48"/>
      <c r="J8" s="48" t="s">
        <v>55</v>
      </c>
      <c r="K8" s="48"/>
      <c r="L8" s="48"/>
      <c r="M8" s="48"/>
      <c r="N8" s="48" t="s">
        <v>54</v>
      </c>
      <c r="O8" s="48"/>
      <c r="P8" s="48"/>
      <c r="Q8" s="58">
        <f t="shared" si="0"/>
        <v>1</v>
      </c>
    </row>
    <row r="9" spans="1:17" ht="114.75" x14ac:dyDescent="0.25">
      <c r="A9" s="65">
        <f t="shared" si="1"/>
        <v>8</v>
      </c>
      <c r="B9" s="48" t="s">
        <v>372</v>
      </c>
      <c r="C9" s="166" t="s">
        <v>669</v>
      </c>
      <c r="D9" s="48" t="s">
        <v>11</v>
      </c>
      <c r="E9" s="48"/>
      <c r="F9" s="48" t="s">
        <v>47</v>
      </c>
      <c r="G9" s="48"/>
      <c r="H9" s="48" t="s">
        <v>48</v>
      </c>
      <c r="I9" s="48"/>
      <c r="J9" s="48" t="s">
        <v>373</v>
      </c>
      <c r="K9" s="48" t="s">
        <v>374</v>
      </c>
      <c r="L9" s="48"/>
      <c r="M9" s="48"/>
      <c r="N9" s="48" t="s">
        <v>58</v>
      </c>
      <c r="O9" s="48"/>
      <c r="P9" s="48"/>
      <c r="Q9" s="58">
        <f t="shared" si="0"/>
        <v>1</v>
      </c>
    </row>
    <row r="10" spans="1:17" ht="114.75" x14ac:dyDescent="0.25">
      <c r="A10" s="65">
        <f t="shared" si="1"/>
        <v>9</v>
      </c>
      <c r="B10" s="48" t="s">
        <v>375</v>
      </c>
      <c r="C10" s="166" t="s">
        <v>670</v>
      </c>
      <c r="D10" s="48" t="s">
        <v>11</v>
      </c>
      <c r="E10" s="48"/>
      <c r="F10" s="48" t="s">
        <v>63</v>
      </c>
      <c r="G10" s="48"/>
      <c r="H10" s="48" t="s">
        <v>64</v>
      </c>
      <c r="I10" s="48"/>
      <c r="J10" s="48" t="s">
        <v>67</v>
      </c>
      <c r="K10" s="48"/>
      <c r="L10" s="48"/>
      <c r="M10" s="48"/>
      <c r="N10" s="48" t="s">
        <v>65</v>
      </c>
      <c r="O10" s="48"/>
      <c r="P10" s="48"/>
      <c r="Q10" s="58">
        <f t="shared" si="0"/>
        <v>1</v>
      </c>
    </row>
    <row r="11" spans="1:17" ht="153" x14ac:dyDescent="0.25">
      <c r="A11" s="65">
        <f t="shared" si="1"/>
        <v>10</v>
      </c>
      <c r="B11" s="48" t="s">
        <v>376</v>
      </c>
      <c r="C11" s="166" t="s">
        <v>671</v>
      </c>
      <c r="D11" s="48" t="s">
        <v>11</v>
      </c>
      <c r="E11" s="48"/>
      <c r="F11" s="48" t="s">
        <v>63</v>
      </c>
      <c r="G11" s="48"/>
      <c r="H11" s="48" t="s">
        <v>69</v>
      </c>
      <c r="I11" s="48"/>
      <c r="J11" s="48" t="s">
        <v>71</v>
      </c>
      <c r="K11" s="48"/>
      <c r="L11" s="48"/>
      <c r="M11" s="48"/>
      <c r="N11" s="48" t="s">
        <v>70</v>
      </c>
      <c r="O11" s="48"/>
      <c r="P11" s="48"/>
      <c r="Q11" s="58">
        <f t="shared" si="0"/>
        <v>1</v>
      </c>
    </row>
    <row r="12" spans="1:17" ht="76.5" x14ac:dyDescent="0.25">
      <c r="A12" s="49">
        <f t="shared" si="1"/>
        <v>11</v>
      </c>
      <c r="B12" s="48" t="s">
        <v>377</v>
      </c>
      <c r="C12" s="166" t="s">
        <v>672</v>
      </c>
      <c r="D12" s="48" t="s">
        <v>73</v>
      </c>
      <c r="E12" s="48"/>
      <c r="F12" s="48" t="s">
        <v>74</v>
      </c>
      <c r="G12" s="48"/>
      <c r="H12" s="48" t="s">
        <v>75</v>
      </c>
      <c r="I12" s="48" t="s">
        <v>100</v>
      </c>
      <c r="J12" s="48" t="s">
        <v>378</v>
      </c>
      <c r="K12" s="48" t="s">
        <v>102</v>
      </c>
      <c r="L12" s="48"/>
      <c r="M12" s="48"/>
      <c r="N12" s="48" t="s">
        <v>484</v>
      </c>
      <c r="O12" s="48" t="s">
        <v>104</v>
      </c>
      <c r="P12" s="48"/>
      <c r="Q12" s="58">
        <f t="shared" si="0"/>
        <v>2</v>
      </c>
    </row>
    <row r="13" spans="1:17" ht="89.25" x14ac:dyDescent="0.25">
      <c r="A13" s="49">
        <f t="shared" si="1"/>
        <v>12</v>
      </c>
      <c r="B13" s="48" t="s">
        <v>379</v>
      </c>
      <c r="C13" s="166" t="s">
        <v>673</v>
      </c>
      <c r="D13" s="48" t="s">
        <v>73</v>
      </c>
      <c r="E13" s="48"/>
      <c r="F13" s="48" t="s">
        <v>74</v>
      </c>
      <c r="G13" s="48"/>
      <c r="H13" s="48" t="s">
        <v>81</v>
      </c>
      <c r="I13" s="48"/>
      <c r="J13" s="48" t="s">
        <v>380</v>
      </c>
      <c r="K13" s="48" t="s">
        <v>381</v>
      </c>
      <c r="L13" s="48" t="s">
        <v>382</v>
      </c>
      <c r="M13" s="48"/>
      <c r="N13" s="48" t="s">
        <v>82</v>
      </c>
      <c r="O13" s="48"/>
      <c r="P13" s="48"/>
      <c r="Q13" s="58">
        <f t="shared" si="0"/>
        <v>1</v>
      </c>
    </row>
    <row r="14" spans="1:17" ht="76.5" x14ac:dyDescent="0.25">
      <c r="A14" s="49">
        <f t="shared" si="1"/>
        <v>13</v>
      </c>
      <c r="B14" s="48" t="s">
        <v>383</v>
      </c>
      <c r="C14" s="166" t="s">
        <v>674</v>
      </c>
      <c r="D14" s="48" t="s">
        <v>73</v>
      </c>
      <c r="E14" s="48"/>
      <c r="F14" s="48" t="s">
        <v>74</v>
      </c>
      <c r="G14" s="48"/>
      <c r="H14" s="48" t="s">
        <v>81</v>
      </c>
      <c r="I14" s="48"/>
      <c r="J14" s="48" t="s">
        <v>88</v>
      </c>
      <c r="K14" s="48"/>
      <c r="L14" s="48"/>
      <c r="M14" s="48"/>
      <c r="N14" s="48" t="s">
        <v>86</v>
      </c>
      <c r="O14" s="48"/>
      <c r="P14" s="48"/>
      <c r="Q14" s="58">
        <f t="shared" si="0"/>
        <v>1</v>
      </c>
    </row>
    <row r="15" spans="1:17" ht="127.5" x14ac:dyDescent="0.25">
      <c r="A15" s="49">
        <f t="shared" si="1"/>
        <v>14</v>
      </c>
      <c r="B15" s="48" t="s">
        <v>384</v>
      </c>
      <c r="C15" s="166" t="s">
        <v>675</v>
      </c>
      <c r="D15" s="48" t="s">
        <v>73</v>
      </c>
      <c r="E15" s="48"/>
      <c r="F15" s="48" t="s">
        <v>74</v>
      </c>
      <c r="G15" s="48"/>
      <c r="H15" s="48" t="s">
        <v>81</v>
      </c>
      <c r="I15" s="48"/>
      <c r="J15" s="48" t="s">
        <v>91</v>
      </c>
      <c r="K15" s="48"/>
      <c r="L15" s="48"/>
      <c r="M15" s="48"/>
      <c r="N15" s="48" t="s">
        <v>90</v>
      </c>
      <c r="O15" s="48"/>
      <c r="P15" s="48"/>
      <c r="Q15" s="58">
        <f t="shared" si="0"/>
        <v>1</v>
      </c>
    </row>
    <row r="16" spans="1:17" ht="140.25" x14ac:dyDescent="0.25">
      <c r="A16" s="49">
        <f t="shared" si="1"/>
        <v>15</v>
      </c>
      <c r="B16" s="48" t="s">
        <v>385</v>
      </c>
      <c r="C16" s="166" t="s">
        <v>676</v>
      </c>
      <c r="D16" s="48" t="s">
        <v>73</v>
      </c>
      <c r="E16" s="48"/>
      <c r="F16" s="48" t="s">
        <v>74</v>
      </c>
      <c r="G16" s="48"/>
      <c r="H16" s="48" t="s">
        <v>81</v>
      </c>
      <c r="I16" s="48"/>
      <c r="J16" s="48" t="s">
        <v>88</v>
      </c>
      <c r="K16" s="48"/>
      <c r="L16" s="48"/>
      <c r="M16" s="48"/>
      <c r="N16" s="48" t="s">
        <v>93</v>
      </c>
      <c r="O16" s="48"/>
      <c r="P16" s="48"/>
      <c r="Q16" s="58">
        <f t="shared" si="0"/>
        <v>1</v>
      </c>
    </row>
    <row r="17" spans="1:17" ht="127.5" x14ac:dyDescent="0.25">
      <c r="A17" s="49">
        <f t="shared" si="1"/>
        <v>16</v>
      </c>
      <c r="B17" s="48" t="s">
        <v>386</v>
      </c>
      <c r="C17" s="166" t="s">
        <v>677</v>
      </c>
      <c r="D17" s="48" t="s">
        <v>73</v>
      </c>
      <c r="E17" s="48"/>
      <c r="F17" s="48" t="s">
        <v>74</v>
      </c>
      <c r="G17" s="48"/>
      <c r="H17" s="48" t="s">
        <v>81</v>
      </c>
      <c r="I17" s="48"/>
      <c r="J17" s="48" t="s">
        <v>88</v>
      </c>
      <c r="K17" s="48"/>
      <c r="L17" s="48"/>
      <c r="M17" s="48"/>
      <c r="N17" s="48" t="s">
        <v>95</v>
      </c>
      <c r="O17" s="48"/>
      <c r="P17" s="48"/>
      <c r="Q17" s="58">
        <f t="shared" si="0"/>
        <v>1</v>
      </c>
    </row>
    <row r="18" spans="1:17" ht="140.25" x14ac:dyDescent="0.25">
      <c r="A18" s="49">
        <f t="shared" si="1"/>
        <v>17</v>
      </c>
      <c r="B18" s="48" t="s">
        <v>387</v>
      </c>
      <c r="C18" s="166" t="s">
        <v>678</v>
      </c>
      <c r="D18" s="48" t="s">
        <v>73</v>
      </c>
      <c r="E18" s="48"/>
      <c r="F18" s="48" t="s">
        <v>74</v>
      </c>
      <c r="G18" s="48"/>
      <c r="H18" s="48" t="s">
        <v>81</v>
      </c>
      <c r="I18" s="48"/>
      <c r="J18" s="48" t="s">
        <v>88</v>
      </c>
      <c r="K18" s="48"/>
      <c r="L18" s="48"/>
      <c r="M18" s="48"/>
      <c r="N18" s="48" t="s">
        <v>750</v>
      </c>
      <c r="O18" s="48"/>
      <c r="P18" s="48"/>
      <c r="Q18" s="58">
        <f t="shared" si="0"/>
        <v>1</v>
      </c>
    </row>
    <row r="19" spans="1:17" ht="127.5" x14ac:dyDescent="0.25">
      <c r="A19" s="49">
        <f t="shared" si="1"/>
        <v>18</v>
      </c>
      <c r="B19" s="48" t="s">
        <v>388</v>
      </c>
      <c r="C19" s="166" t="s">
        <v>679</v>
      </c>
      <c r="D19" s="48" t="s">
        <v>73</v>
      </c>
      <c r="E19" s="48"/>
      <c r="F19" s="48" t="s">
        <v>74</v>
      </c>
      <c r="G19" s="48"/>
      <c r="H19" s="48" t="s">
        <v>100</v>
      </c>
      <c r="I19" s="48"/>
      <c r="J19" s="48" t="s">
        <v>102</v>
      </c>
      <c r="K19" s="48"/>
      <c r="L19" s="48"/>
      <c r="M19" s="48"/>
      <c r="N19" s="48" t="s">
        <v>101</v>
      </c>
      <c r="O19" s="48" t="s">
        <v>107</v>
      </c>
      <c r="P19" s="48"/>
      <c r="Q19" s="58">
        <f t="shared" si="0"/>
        <v>2</v>
      </c>
    </row>
    <row r="20" spans="1:17" ht="127.5" x14ac:dyDescent="0.25">
      <c r="A20" s="49">
        <f t="shared" si="1"/>
        <v>19</v>
      </c>
      <c r="B20" s="48" t="s">
        <v>418</v>
      </c>
      <c r="C20" s="166" t="s">
        <v>680</v>
      </c>
      <c r="D20" s="48" t="s">
        <v>73</v>
      </c>
      <c r="E20" s="48"/>
      <c r="F20" s="48" t="s">
        <v>74</v>
      </c>
      <c r="G20" s="48"/>
      <c r="H20" s="48" t="s">
        <v>100</v>
      </c>
      <c r="I20" s="48"/>
      <c r="J20" s="48" t="s">
        <v>111</v>
      </c>
      <c r="K20" s="48"/>
      <c r="L20" s="48"/>
      <c r="M20" s="48"/>
      <c r="N20" s="48" t="s">
        <v>110</v>
      </c>
      <c r="O20" s="48"/>
      <c r="P20" s="48"/>
      <c r="Q20" s="58">
        <f t="shared" si="0"/>
        <v>1</v>
      </c>
    </row>
    <row r="21" spans="1:17" ht="114.75" x14ac:dyDescent="0.25">
      <c r="A21" s="49">
        <f t="shared" si="1"/>
        <v>20</v>
      </c>
      <c r="B21" s="48" t="s">
        <v>390</v>
      </c>
      <c r="C21" s="166" t="s">
        <v>733</v>
      </c>
      <c r="D21" s="48" t="s">
        <v>73</v>
      </c>
      <c r="E21" s="48"/>
      <c r="F21" s="48" t="s">
        <v>114</v>
      </c>
      <c r="G21" s="48"/>
      <c r="H21" s="48" t="s">
        <v>115</v>
      </c>
      <c r="I21" s="48"/>
      <c r="J21" s="48" t="s">
        <v>118</v>
      </c>
      <c r="K21" s="48"/>
      <c r="L21" s="48"/>
      <c r="M21" s="48"/>
      <c r="N21" s="48" t="s">
        <v>116</v>
      </c>
      <c r="O21" s="48"/>
      <c r="P21" s="48"/>
      <c r="Q21" s="58">
        <f t="shared" si="0"/>
        <v>1</v>
      </c>
    </row>
    <row r="22" spans="1:17" ht="114.75" x14ac:dyDescent="0.25">
      <c r="A22" s="49">
        <f t="shared" si="1"/>
        <v>21</v>
      </c>
      <c r="B22" s="48" t="s">
        <v>391</v>
      </c>
      <c r="C22" s="166" t="s">
        <v>681</v>
      </c>
      <c r="D22" s="48" t="s">
        <v>73</v>
      </c>
      <c r="E22" s="48"/>
      <c r="F22" s="48" t="s">
        <v>114</v>
      </c>
      <c r="G22" s="48"/>
      <c r="H22" s="48" t="s">
        <v>121</v>
      </c>
      <c r="I22" s="48"/>
      <c r="J22" s="48" t="s">
        <v>118</v>
      </c>
      <c r="K22" s="48"/>
      <c r="L22" s="48"/>
      <c r="M22" s="48"/>
      <c r="N22" s="48" t="s">
        <v>122</v>
      </c>
      <c r="O22" s="48"/>
      <c r="P22" s="48"/>
      <c r="Q22" s="58">
        <f t="shared" si="0"/>
        <v>1</v>
      </c>
    </row>
    <row r="23" spans="1:17" ht="140.25" x14ac:dyDescent="0.25">
      <c r="A23" s="49">
        <f t="shared" si="1"/>
        <v>22</v>
      </c>
      <c r="B23" s="48" t="s">
        <v>392</v>
      </c>
      <c r="C23" s="166" t="s">
        <v>682</v>
      </c>
      <c r="D23" s="48" t="s">
        <v>73</v>
      </c>
      <c r="E23" s="48"/>
      <c r="F23" s="48" t="s">
        <v>114</v>
      </c>
      <c r="G23" s="48"/>
      <c r="H23" s="48" t="s">
        <v>121</v>
      </c>
      <c r="I23" s="48"/>
      <c r="J23" s="48" t="s">
        <v>125</v>
      </c>
      <c r="K23" s="48"/>
      <c r="L23" s="48"/>
      <c r="M23" s="48"/>
      <c r="N23" s="48" t="s">
        <v>124</v>
      </c>
      <c r="O23" s="48"/>
      <c r="P23" s="48"/>
      <c r="Q23" s="58">
        <f t="shared" si="0"/>
        <v>1</v>
      </c>
    </row>
    <row r="24" spans="1:17" ht="114.75" x14ac:dyDescent="0.25">
      <c r="A24" s="49">
        <f t="shared" si="1"/>
        <v>23</v>
      </c>
      <c r="B24" s="48" t="s">
        <v>393</v>
      </c>
      <c r="C24" s="166" t="s">
        <v>683</v>
      </c>
      <c r="D24" s="48" t="s">
        <v>73</v>
      </c>
      <c r="E24" s="48"/>
      <c r="F24" s="48" t="s">
        <v>114</v>
      </c>
      <c r="G24" s="48"/>
      <c r="H24" s="48" t="s">
        <v>121</v>
      </c>
      <c r="I24" s="48"/>
      <c r="J24" s="48"/>
      <c r="K24" s="48"/>
      <c r="L24" s="48"/>
      <c r="M24" s="48"/>
      <c r="N24" s="48" t="s">
        <v>128</v>
      </c>
      <c r="O24" s="48"/>
      <c r="P24" s="48"/>
      <c r="Q24" s="58">
        <f t="shared" si="0"/>
        <v>1</v>
      </c>
    </row>
    <row r="25" spans="1:17" ht="127.5" x14ac:dyDescent="0.25">
      <c r="A25" s="49">
        <f t="shared" si="1"/>
        <v>24</v>
      </c>
      <c r="B25" s="48" t="s">
        <v>394</v>
      </c>
      <c r="C25" s="166" t="s">
        <v>684</v>
      </c>
      <c r="D25" s="48" t="s">
        <v>73</v>
      </c>
      <c r="E25" s="48"/>
      <c r="F25" s="48" t="s">
        <v>132</v>
      </c>
      <c r="G25" s="48"/>
      <c r="H25" s="48" t="s">
        <v>133</v>
      </c>
      <c r="I25" s="48"/>
      <c r="J25" s="48"/>
      <c r="K25" s="48"/>
      <c r="L25" s="48"/>
      <c r="M25" s="48"/>
      <c r="N25" s="48" t="s">
        <v>134</v>
      </c>
      <c r="O25" s="48"/>
      <c r="P25" s="48"/>
      <c r="Q25" s="58">
        <f t="shared" si="0"/>
        <v>1</v>
      </c>
    </row>
    <row r="26" spans="1:17" ht="140.25" x14ac:dyDescent="0.25">
      <c r="A26" s="49">
        <f t="shared" si="1"/>
        <v>25</v>
      </c>
      <c r="B26" s="48" t="s">
        <v>395</v>
      </c>
      <c r="C26" s="166" t="s">
        <v>685</v>
      </c>
      <c r="D26" s="48" t="s">
        <v>73</v>
      </c>
      <c r="E26" s="48"/>
      <c r="F26" s="48" t="s">
        <v>136</v>
      </c>
      <c r="G26" s="48"/>
      <c r="H26" s="48" t="s">
        <v>137</v>
      </c>
      <c r="I26" s="48"/>
      <c r="J26" s="48"/>
      <c r="K26" s="48"/>
      <c r="L26" s="48"/>
      <c r="M26" s="48"/>
      <c r="N26" s="48" t="s">
        <v>138</v>
      </c>
      <c r="O26" s="48" t="s">
        <v>141</v>
      </c>
      <c r="P26" s="48"/>
      <c r="Q26" s="58">
        <f t="shared" si="0"/>
        <v>2</v>
      </c>
    </row>
    <row r="27" spans="1:17" ht="114.75" x14ac:dyDescent="0.25">
      <c r="A27" s="49">
        <f t="shared" si="1"/>
        <v>26</v>
      </c>
      <c r="B27" s="48" t="s">
        <v>396</v>
      </c>
      <c r="C27" s="166" t="s">
        <v>565</v>
      </c>
      <c r="D27" s="48" t="s">
        <v>73</v>
      </c>
      <c r="E27" s="48"/>
      <c r="F27" s="48" t="s">
        <v>142</v>
      </c>
      <c r="G27" s="48"/>
      <c r="H27" s="48" t="s">
        <v>143</v>
      </c>
      <c r="I27" s="48"/>
      <c r="J27" s="48" t="s">
        <v>397</v>
      </c>
      <c r="K27" s="48"/>
      <c r="L27" s="48"/>
      <c r="M27" s="48"/>
      <c r="N27" s="48" t="s">
        <v>144</v>
      </c>
      <c r="O27" s="48"/>
      <c r="P27" s="48"/>
      <c r="Q27" s="58">
        <f t="shared" si="0"/>
        <v>1</v>
      </c>
    </row>
    <row r="28" spans="1:17" ht="140.25" x14ac:dyDescent="0.25">
      <c r="A28" s="49">
        <f t="shared" si="1"/>
        <v>27</v>
      </c>
      <c r="B28" s="48" t="s">
        <v>398</v>
      </c>
      <c r="C28" s="166" t="s">
        <v>686</v>
      </c>
      <c r="D28" s="48" t="s">
        <v>73</v>
      </c>
      <c r="E28" s="48"/>
      <c r="F28" s="48" t="s">
        <v>142</v>
      </c>
      <c r="G28" s="48"/>
      <c r="H28" s="48" t="s">
        <v>143</v>
      </c>
      <c r="I28" s="48"/>
      <c r="J28" s="48" t="s">
        <v>152</v>
      </c>
      <c r="K28" s="48"/>
      <c r="L28" s="48"/>
      <c r="M28" s="48"/>
      <c r="N28" s="48" t="s">
        <v>150</v>
      </c>
      <c r="O28" s="48"/>
      <c r="P28" s="48"/>
      <c r="Q28" s="58">
        <f t="shared" si="0"/>
        <v>1</v>
      </c>
    </row>
    <row r="29" spans="1:17" ht="89.25" x14ac:dyDescent="0.25">
      <c r="A29" s="49">
        <f t="shared" si="1"/>
        <v>28</v>
      </c>
      <c r="B29" s="48" t="s">
        <v>399</v>
      </c>
      <c r="C29" s="166" t="s">
        <v>687</v>
      </c>
      <c r="D29" s="48" t="s">
        <v>155</v>
      </c>
      <c r="E29" s="48"/>
      <c r="F29" s="48" t="s">
        <v>156</v>
      </c>
      <c r="G29" s="48"/>
      <c r="H29" s="48" t="s">
        <v>157</v>
      </c>
      <c r="I29" s="48"/>
      <c r="J29" s="48"/>
      <c r="K29" s="48"/>
      <c r="L29" s="48"/>
      <c r="M29" s="48"/>
      <c r="N29" s="48" t="s">
        <v>158</v>
      </c>
      <c r="O29" s="48"/>
      <c r="P29" s="48"/>
      <c r="Q29" s="58">
        <f t="shared" si="0"/>
        <v>1</v>
      </c>
    </row>
    <row r="30" spans="1:17" ht="76.5" x14ac:dyDescent="0.25">
      <c r="A30" s="49">
        <f t="shared" si="1"/>
        <v>29</v>
      </c>
      <c r="B30" s="48" t="s">
        <v>400</v>
      </c>
      <c r="C30" s="166" t="s">
        <v>688</v>
      </c>
      <c r="D30" s="48" t="s">
        <v>155</v>
      </c>
      <c r="E30" s="48"/>
      <c r="F30" s="48" t="s">
        <v>156</v>
      </c>
      <c r="G30" s="48"/>
      <c r="H30" s="48" t="s">
        <v>157</v>
      </c>
      <c r="I30" s="48"/>
      <c r="J30" s="48" t="s">
        <v>162</v>
      </c>
      <c r="K30" s="48"/>
      <c r="L30" s="48"/>
      <c r="M30" s="48"/>
      <c r="N30" s="48" t="s">
        <v>161</v>
      </c>
      <c r="O30" s="48"/>
      <c r="P30" s="48"/>
      <c r="Q30" s="58">
        <f t="shared" si="0"/>
        <v>1</v>
      </c>
    </row>
    <row r="31" spans="1:17" ht="89.25" x14ac:dyDescent="0.25">
      <c r="A31" s="49">
        <f t="shared" si="1"/>
        <v>30</v>
      </c>
      <c r="B31" s="48" t="s">
        <v>401</v>
      </c>
      <c r="C31" s="166" t="s">
        <v>689</v>
      </c>
      <c r="D31" s="48" t="s">
        <v>155</v>
      </c>
      <c r="E31" s="48"/>
      <c r="F31" s="48" t="s">
        <v>156</v>
      </c>
      <c r="G31" s="48"/>
      <c r="H31" s="48" t="s">
        <v>157</v>
      </c>
      <c r="I31" s="48"/>
      <c r="J31" s="48" t="s">
        <v>167</v>
      </c>
      <c r="K31" s="48"/>
      <c r="L31" s="48"/>
      <c r="M31" s="48"/>
      <c r="N31" s="48" t="s">
        <v>165</v>
      </c>
      <c r="O31" s="48"/>
      <c r="P31" s="48"/>
      <c r="Q31" s="58">
        <f t="shared" si="0"/>
        <v>1</v>
      </c>
    </row>
    <row r="32" spans="1:17" ht="140.25" x14ac:dyDescent="0.25">
      <c r="A32" s="49">
        <f t="shared" si="1"/>
        <v>31</v>
      </c>
      <c r="B32" s="48" t="s">
        <v>402</v>
      </c>
      <c r="C32" s="166" t="s">
        <v>690</v>
      </c>
      <c r="D32" s="48" t="s">
        <v>155</v>
      </c>
      <c r="E32" s="48"/>
      <c r="F32" s="48" t="s">
        <v>156</v>
      </c>
      <c r="G32" s="48"/>
      <c r="H32" s="48" t="s">
        <v>157</v>
      </c>
      <c r="I32" s="48"/>
      <c r="J32" s="48" t="s">
        <v>167</v>
      </c>
      <c r="K32" s="48"/>
      <c r="L32" s="48"/>
      <c r="M32" s="48"/>
      <c r="N32" s="48" t="s">
        <v>488</v>
      </c>
      <c r="O32" s="48"/>
      <c r="P32" s="48"/>
      <c r="Q32" s="58">
        <f t="shared" si="0"/>
        <v>1</v>
      </c>
    </row>
    <row r="33" spans="1:17" ht="178.5" x14ac:dyDescent="0.25">
      <c r="A33" s="49">
        <f t="shared" si="1"/>
        <v>32</v>
      </c>
      <c r="B33" s="48" t="s">
        <v>403</v>
      </c>
      <c r="C33" s="166" t="s">
        <v>691</v>
      </c>
      <c r="D33" s="48" t="s">
        <v>155</v>
      </c>
      <c r="E33" s="48"/>
      <c r="F33" s="48" t="s">
        <v>156</v>
      </c>
      <c r="G33" s="48"/>
      <c r="H33" s="48" t="s">
        <v>157</v>
      </c>
      <c r="I33" s="48"/>
      <c r="J33" s="48" t="s">
        <v>174</v>
      </c>
      <c r="K33" s="48"/>
      <c r="L33" s="48"/>
      <c r="M33" s="48"/>
      <c r="N33" s="48" t="s">
        <v>172</v>
      </c>
      <c r="O33" s="48"/>
      <c r="P33" s="48"/>
      <c r="Q33" s="58">
        <f t="shared" si="0"/>
        <v>1</v>
      </c>
    </row>
    <row r="34" spans="1:17" ht="153" x14ac:dyDescent="0.25">
      <c r="A34" s="49">
        <f t="shared" si="1"/>
        <v>33</v>
      </c>
      <c r="B34" s="48" t="s">
        <v>404</v>
      </c>
      <c r="C34" s="166" t="s">
        <v>692</v>
      </c>
      <c r="D34" s="48" t="s">
        <v>155</v>
      </c>
      <c r="E34" s="48"/>
      <c r="F34" s="48" t="s">
        <v>176</v>
      </c>
      <c r="G34" s="48"/>
      <c r="H34" s="48" t="s">
        <v>177</v>
      </c>
      <c r="I34" s="48"/>
      <c r="J34" s="48"/>
      <c r="K34" s="48"/>
      <c r="L34" s="48"/>
      <c r="M34" s="48"/>
      <c r="N34" s="48" t="s">
        <v>178</v>
      </c>
      <c r="O34" s="48"/>
      <c r="P34" s="48"/>
      <c r="Q34" s="58">
        <f t="shared" ref="Q34:Q58" si="2">COUNTA(N34:P34)</f>
        <v>1</v>
      </c>
    </row>
    <row r="35" spans="1:17" ht="76.5" x14ac:dyDescent="0.25">
      <c r="A35" s="49">
        <f t="shared" si="1"/>
        <v>34</v>
      </c>
      <c r="B35" s="48" t="s">
        <v>405</v>
      </c>
      <c r="C35" s="166" t="s">
        <v>693</v>
      </c>
      <c r="D35" s="48" t="s">
        <v>155</v>
      </c>
      <c r="E35" s="48"/>
      <c r="F35" s="48" t="s">
        <v>176</v>
      </c>
      <c r="G35" s="48"/>
      <c r="H35" s="48" t="s">
        <v>177</v>
      </c>
      <c r="I35" s="48"/>
      <c r="J35" s="48"/>
      <c r="K35" s="48"/>
      <c r="L35" s="48"/>
      <c r="M35" s="48"/>
      <c r="N35" s="48" t="s">
        <v>181</v>
      </c>
      <c r="O35" s="48"/>
      <c r="P35" s="48"/>
      <c r="Q35" s="58">
        <f t="shared" si="2"/>
        <v>1</v>
      </c>
    </row>
    <row r="36" spans="1:17" ht="102" x14ac:dyDescent="0.25">
      <c r="A36" s="49">
        <f t="shared" si="1"/>
        <v>35</v>
      </c>
      <c r="B36" s="48" t="s">
        <v>406</v>
      </c>
      <c r="C36" s="166" t="s">
        <v>694</v>
      </c>
      <c r="D36" s="48" t="s">
        <v>155</v>
      </c>
      <c r="E36" s="48"/>
      <c r="F36" s="48" t="s">
        <v>176</v>
      </c>
      <c r="G36" s="48"/>
      <c r="H36" s="48" t="s">
        <v>177</v>
      </c>
      <c r="I36" s="48"/>
      <c r="J36" s="48"/>
      <c r="K36" s="48"/>
      <c r="L36" s="48"/>
      <c r="M36" s="48"/>
      <c r="N36" s="48"/>
      <c r="O36" s="48"/>
      <c r="P36" s="48"/>
      <c r="Q36" s="58">
        <f t="shared" si="2"/>
        <v>0</v>
      </c>
    </row>
    <row r="37" spans="1:17" ht="102" x14ac:dyDescent="0.25">
      <c r="A37" s="49">
        <f t="shared" si="1"/>
        <v>36</v>
      </c>
      <c r="B37" s="48" t="s">
        <v>407</v>
      </c>
      <c r="C37" s="166" t="s">
        <v>695</v>
      </c>
      <c r="D37" s="48" t="s">
        <v>155</v>
      </c>
      <c r="E37" s="48"/>
      <c r="F37" s="48" t="s">
        <v>176</v>
      </c>
      <c r="G37" s="48"/>
      <c r="H37" s="48" t="s">
        <v>177</v>
      </c>
      <c r="I37" s="48"/>
      <c r="J37" s="48"/>
      <c r="K37" s="48"/>
      <c r="L37" s="48"/>
      <c r="M37" s="48"/>
      <c r="N37" s="48" t="s">
        <v>181</v>
      </c>
      <c r="O37" s="48"/>
      <c r="P37" s="48"/>
      <c r="Q37" s="58">
        <f t="shared" si="2"/>
        <v>1</v>
      </c>
    </row>
    <row r="38" spans="1:17" ht="63.75" x14ac:dyDescent="0.25">
      <c r="A38" s="49">
        <f t="shared" si="1"/>
        <v>37</v>
      </c>
      <c r="B38" s="48" t="s">
        <v>419</v>
      </c>
      <c r="C38" s="166" t="s">
        <v>696</v>
      </c>
      <c r="D38" s="48" t="s">
        <v>155</v>
      </c>
      <c r="E38" s="48"/>
      <c r="F38" s="48" t="s">
        <v>561</v>
      </c>
      <c r="G38" s="48"/>
      <c r="H38" s="48"/>
      <c r="I38" s="48"/>
      <c r="J38" s="48"/>
      <c r="K38" s="48"/>
      <c r="L38" s="48"/>
      <c r="M38" s="48"/>
      <c r="N38" s="48"/>
      <c r="O38" s="48"/>
      <c r="P38" s="48"/>
      <c r="Q38" s="58">
        <f t="shared" si="2"/>
        <v>0</v>
      </c>
    </row>
    <row r="39" spans="1:17" ht="153" x14ac:dyDescent="0.25">
      <c r="A39" s="49">
        <f t="shared" si="1"/>
        <v>38</v>
      </c>
      <c r="B39" s="48" t="s">
        <v>408</v>
      </c>
      <c r="C39" s="166" t="s">
        <v>697</v>
      </c>
      <c r="D39" s="48" t="s">
        <v>155</v>
      </c>
      <c r="E39" s="48"/>
      <c r="F39" s="48" t="s">
        <v>176</v>
      </c>
      <c r="G39" s="48"/>
      <c r="H39" s="48" t="s">
        <v>177</v>
      </c>
      <c r="I39" s="48"/>
      <c r="J39" s="48" t="s">
        <v>185</v>
      </c>
      <c r="K39" s="48"/>
      <c r="L39" s="48"/>
      <c r="M39" s="48"/>
      <c r="N39" s="48" t="s">
        <v>181</v>
      </c>
      <c r="O39" s="48"/>
      <c r="P39" s="48"/>
      <c r="Q39" s="58">
        <f t="shared" si="2"/>
        <v>1</v>
      </c>
    </row>
    <row r="40" spans="1:17" ht="127.5" x14ac:dyDescent="0.25">
      <c r="A40" s="49">
        <f t="shared" si="1"/>
        <v>39</v>
      </c>
      <c r="B40" s="48" t="s">
        <v>409</v>
      </c>
      <c r="C40" s="166" t="s">
        <v>698</v>
      </c>
      <c r="D40" s="48" t="s">
        <v>155</v>
      </c>
      <c r="E40" s="48"/>
      <c r="F40" s="48" t="s">
        <v>176</v>
      </c>
      <c r="G40" s="48"/>
      <c r="H40" s="48" t="s">
        <v>177</v>
      </c>
      <c r="I40" s="48"/>
      <c r="J40" s="48"/>
      <c r="K40" s="48"/>
      <c r="L40" s="48"/>
      <c r="M40" s="48"/>
      <c r="N40" s="48" t="s">
        <v>181</v>
      </c>
      <c r="O40" s="48"/>
      <c r="P40" s="48"/>
      <c r="Q40" s="58">
        <f t="shared" si="2"/>
        <v>1</v>
      </c>
    </row>
    <row r="41" spans="1:17" ht="114.75" x14ac:dyDescent="0.25">
      <c r="A41" s="49">
        <f t="shared" si="1"/>
        <v>40</v>
      </c>
      <c r="B41" s="48" t="s">
        <v>410</v>
      </c>
      <c r="C41" s="166" t="s">
        <v>699</v>
      </c>
      <c r="D41" s="48" t="s">
        <v>155</v>
      </c>
      <c r="E41" s="48"/>
      <c r="F41" s="48" t="s">
        <v>176</v>
      </c>
      <c r="G41" s="48"/>
      <c r="H41" s="48" t="s">
        <v>177</v>
      </c>
      <c r="I41" s="48"/>
      <c r="J41" s="48"/>
      <c r="K41" s="48"/>
      <c r="L41" s="48"/>
      <c r="M41" s="48"/>
      <c r="N41" s="48"/>
      <c r="O41" s="48"/>
      <c r="P41" s="48"/>
      <c r="Q41" s="58">
        <f t="shared" si="2"/>
        <v>0</v>
      </c>
    </row>
    <row r="42" spans="1:17" ht="127.5" x14ac:dyDescent="0.25">
      <c r="A42" s="49">
        <f t="shared" si="1"/>
        <v>41</v>
      </c>
      <c r="B42" s="48" t="s">
        <v>411</v>
      </c>
      <c r="C42" s="166" t="s">
        <v>700</v>
      </c>
      <c r="D42" s="48" t="s">
        <v>155</v>
      </c>
      <c r="E42" s="48"/>
      <c r="F42" s="48" t="s">
        <v>176</v>
      </c>
      <c r="G42" s="48"/>
      <c r="H42" s="48" t="s">
        <v>177</v>
      </c>
      <c r="I42" s="48"/>
      <c r="J42" s="48"/>
      <c r="K42" s="48"/>
      <c r="L42" s="48"/>
      <c r="M42" s="48"/>
      <c r="N42" s="48" t="s">
        <v>181</v>
      </c>
      <c r="O42" s="48"/>
      <c r="P42" s="48"/>
      <c r="Q42" s="58">
        <f t="shared" si="2"/>
        <v>1</v>
      </c>
    </row>
    <row r="43" spans="1:17" ht="127.5" x14ac:dyDescent="0.25">
      <c r="A43" s="49">
        <f t="shared" si="1"/>
        <v>42</v>
      </c>
      <c r="B43" s="48" t="s">
        <v>412</v>
      </c>
      <c r="C43" s="166" t="s">
        <v>701</v>
      </c>
      <c r="D43" s="48" t="s">
        <v>155</v>
      </c>
      <c r="E43" s="48"/>
      <c r="F43" s="48" t="s">
        <v>176</v>
      </c>
      <c r="G43" s="48"/>
      <c r="H43" s="48" t="s">
        <v>177</v>
      </c>
      <c r="I43" s="48"/>
      <c r="J43" s="48"/>
      <c r="K43" s="48"/>
      <c r="L43" s="48"/>
      <c r="M43" s="48"/>
      <c r="N43" s="48" t="s">
        <v>181</v>
      </c>
      <c r="O43" s="48"/>
      <c r="P43" s="48"/>
      <c r="Q43" s="58">
        <f t="shared" si="2"/>
        <v>1</v>
      </c>
    </row>
    <row r="44" spans="1:17" s="66" customFormat="1" ht="127.5" x14ac:dyDescent="0.25">
      <c r="A44" s="49">
        <f t="shared" si="1"/>
        <v>43</v>
      </c>
      <c r="B44" s="48" t="s">
        <v>413</v>
      </c>
      <c r="C44" s="166" t="s">
        <v>702</v>
      </c>
      <c r="D44" s="48" t="s">
        <v>155</v>
      </c>
      <c r="E44" s="48"/>
      <c r="F44" s="48" t="s">
        <v>176</v>
      </c>
      <c r="G44" s="48"/>
      <c r="H44" s="48" t="s">
        <v>177</v>
      </c>
      <c r="I44" s="48"/>
      <c r="J44" s="48"/>
      <c r="K44" s="48"/>
      <c r="L44" s="48"/>
      <c r="M44" s="48"/>
      <c r="N44" s="48" t="s">
        <v>181</v>
      </c>
      <c r="O44" s="48"/>
      <c r="P44" s="48"/>
      <c r="Q44" s="58">
        <f t="shared" si="2"/>
        <v>1</v>
      </c>
    </row>
    <row r="45" spans="1:17" s="66" customFormat="1" ht="127.5" x14ac:dyDescent="0.25">
      <c r="A45" s="49">
        <f t="shared" si="1"/>
        <v>44</v>
      </c>
      <c r="B45" s="48" t="s">
        <v>414</v>
      </c>
      <c r="C45" s="166" t="s">
        <v>703</v>
      </c>
      <c r="D45" s="48" t="s">
        <v>155</v>
      </c>
      <c r="E45" s="48"/>
      <c r="F45" s="48" t="s">
        <v>176</v>
      </c>
      <c r="G45" s="48"/>
      <c r="H45" s="48" t="s">
        <v>177</v>
      </c>
      <c r="I45" s="48"/>
      <c r="J45" s="48"/>
      <c r="K45" s="48"/>
      <c r="L45" s="48"/>
      <c r="M45" s="48"/>
      <c r="N45" s="48" t="s">
        <v>181</v>
      </c>
      <c r="O45" s="48"/>
      <c r="P45" s="48"/>
      <c r="Q45" s="58">
        <f t="shared" si="2"/>
        <v>1</v>
      </c>
    </row>
    <row r="46" spans="1:17" s="66" customFormat="1" ht="140.25" x14ac:dyDescent="0.25">
      <c r="A46" s="49">
        <f t="shared" si="1"/>
        <v>45</v>
      </c>
      <c r="B46" s="48" t="s">
        <v>420</v>
      </c>
      <c r="C46" s="166" t="s">
        <v>704</v>
      </c>
      <c r="D46" s="48" t="s">
        <v>155</v>
      </c>
      <c r="E46" s="48"/>
      <c r="F46" s="48" t="s">
        <v>176</v>
      </c>
      <c r="G46" s="48"/>
      <c r="H46" s="48" t="s">
        <v>177</v>
      </c>
      <c r="I46" s="48"/>
      <c r="J46" s="48"/>
      <c r="K46" s="48"/>
      <c r="L46" s="48"/>
      <c r="M46" s="48"/>
      <c r="N46" s="48" t="s">
        <v>190</v>
      </c>
      <c r="O46" s="48"/>
      <c r="P46" s="48"/>
      <c r="Q46" s="58">
        <f t="shared" si="2"/>
        <v>1</v>
      </c>
    </row>
    <row r="47" spans="1:17" ht="114.75" x14ac:dyDescent="0.25">
      <c r="A47" s="49">
        <f t="shared" si="1"/>
        <v>46</v>
      </c>
      <c r="B47" s="48" t="s">
        <v>415</v>
      </c>
      <c r="C47" s="166" t="s">
        <v>705</v>
      </c>
      <c r="D47" s="48" t="s">
        <v>155</v>
      </c>
      <c r="E47" s="48"/>
      <c r="F47" s="48" t="s">
        <v>176</v>
      </c>
      <c r="G47" s="48"/>
      <c r="H47" s="48" t="s">
        <v>177</v>
      </c>
      <c r="I47" s="48"/>
      <c r="J47" s="48" t="s">
        <v>193</v>
      </c>
      <c r="K47" s="48"/>
      <c r="L47" s="48"/>
      <c r="M47" s="48"/>
      <c r="N47" s="48" t="s">
        <v>192</v>
      </c>
      <c r="O47" s="48"/>
      <c r="P47" s="48"/>
      <c r="Q47" s="58">
        <f t="shared" si="2"/>
        <v>1</v>
      </c>
    </row>
    <row r="48" spans="1:17" ht="127.5" x14ac:dyDescent="0.25">
      <c r="A48" s="49">
        <f t="shared" si="1"/>
        <v>47</v>
      </c>
      <c r="B48" s="48" t="s">
        <v>421</v>
      </c>
      <c r="C48" s="166" t="s">
        <v>706</v>
      </c>
      <c r="D48" s="48" t="s">
        <v>155</v>
      </c>
      <c r="E48" s="48"/>
      <c r="F48" s="48" t="s">
        <v>176</v>
      </c>
      <c r="G48" s="48"/>
      <c r="H48" s="48" t="s">
        <v>177</v>
      </c>
      <c r="I48" s="48"/>
      <c r="J48" s="48"/>
      <c r="K48" s="48"/>
      <c r="L48" s="48"/>
      <c r="M48" s="48"/>
      <c r="N48" s="48" t="s">
        <v>195</v>
      </c>
      <c r="O48" s="48"/>
      <c r="P48" s="48"/>
      <c r="Q48" s="58">
        <f t="shared" si="2"/>
        <v>1</v>
      </c>
    </row>
    <row r="49" spans="1:17" ht="140.25" x14ac:dyDescent="0.25">
      <c r="A49" s="49">
        <f t="shared" si="1"/>
        <v>48</v>
      </c>
      <c r="B49" s="48" t="s">
        <v>422</v>
      </c>
      <c r="C49" s="166" t="s">
        <v>707</v>
      </c>
      <c r="D49" s="48" t="s">
        <v>155</v>
      </c>
      <c r="E49" s="48"/>
      <c r="F49" s="48" t="s">
        <v>176</v>
      </c>
      <c r="G49" s="48"/>
      <c r="H49" s="48" t="s">
        <v>177</v>
      </c>
      <c r="I49" s="48"/>
      <c r="J49" s="48"/>
      <c r="K49" s="48"/>
      <c r="L49" s="48"/>
      <c r="M49" s="48"/>
      <c r="N49" s="48" t="s">
        <v>197</v>
      </c>
      <c r="O49" s="48"/>
      <c r="P49" s="48"/>
      <c r="Q49" s="58">
        <f t="shared" si="2"/>
        <v>1</v>
      </c>
    </row>
    <row r="50" spans="1:17" ht="140.25" x14ac:dyDescent="0.25">
      <c r="A50" s="49">
        <f t="shared" si="1"/>
        <v>49</v>
      </c>
      <c r="B50" s="48" t="s">
        <v>423</v>
      </c>
      <c r="C50" s="166" t="s">
        <v>708</v>
      </c>
      <c r="D50" s="48" t="s">
        <v>155</v>
      </c>
      <c r="E50" s="48"/>
      <c r="F50" s="48" t="s">
        <v>176</v>
      </c>
      <c r="G50" s="48"/>
      <c r="H50" s="48" t="s">
        <v>177</v>
      </c>
      <c r="I50" s="48"/>
      <c r="J50" s="48"/>
      <c r="K50" s="48"/>
      <c r="L50" s="48"/>
      <c r="M50" s="48"/>
      <c r="N50" s="48"/>
      <c r="O50" s="48"/>
      <c r="P50" s="48"/>
      <c r="Q50" s="58">
        <f t="shared" si="2"/>
        <v>0</v>
      </c>
    </row>
    <row r="51" spans="1:17" ht="140.25" x14ac:dyDescent="0.25">
      <c r="A51" s="49">
        <f t="shared" si="1"/>
        <v>50</v>
      </c>
      <c r="B51" s="48" t="s">
        <v>424</v>
      </c>
      <c r="C51" s="166" t="s">
        <v>609</v>
      </c>
      <c r="D51" s="48" t="s">
        <v>155</v>
      </c>
      <c r="E51" s="48"/>
      <c r="F51" s="48" t="s">
        <v>176</v>
      </c>
      <c r="G51" s="48"/>
      <c r="H51" s="48" t="s">
        <v>177</v>
      </c>
      <c r="I51" s="48"/>
      <c r="J51" s="48"/>
      <c r="K51" s="48"/>
      <c r="L51" s="48"/>
      <c r="M51" s="48"/>
      <c r="N51" s="48"/>
      <c r="O51" s="48"/>
      <c r="P51" s="48"/>
      <c r="Q51" s="58">
        <f t="shared" si="2"/>
        <v>0</v>
      </c>
    </row>
    <row r="52" spans="1:17" ht="127.5" x14ac:dyDescent="0.25">
      <c r="A52" s="49">
        <f t="shared" si="1"/>
        <v>51</v>
      </c>
      <c r="B52" s="48" t="s">
        <v>425</v>
      </c>
      <c r="C52" s="166" t="s">
        <v>709</v>
      </c>
      <c r="D52" s="48" t="s">
        <v>155</v>
      </c>
      <c r="E52" s="48"/>
      <c r="F52" s="48" t="s">
        <v>176</v>
      </c>
      <c r="G52" s="48"/>
      <c r="H52" s="48" t="s">
        <v>177</v>
      </c>
      <c r="I52" s="48"/>
      <c r="J52" s="48"/>
      <c r="K52" s="48"/>
      <c r="L52" s="48"/>
      <c r="M52" s="48"/>
      <c r="N52" s="48"/>
      <c r="O52" s="48"/>
      <c r="P52" s="48"/>
      <c r="Q52" s="58">
        <f t="shared" si="2"/>
        <v>0</v>
      </c>
    </row>
    <row r="53" spans="1:17" ht="140.25" x14ac:dyDescent="0.25">
      <c r="A53" s="49">
        <f t="shared" si="1"/>
        <v>52</v>
      </c>
      <c r="B53" s="48" t="s">
        <v>426</v>
      </c>
      <c r="C53" s="166" t="s">
        <v>710</v>
      </c>
      <c r="D53" s="48" t="s">
        <v>155</v>
      </c>
      <c r="E53" s="48"/>
      <c r="F53" s="48" t="s">
        <v>176</v>
      </c>
      <c r="G53" s="48"/>
      <c r="H53" s="48" t="s">
        <v>177</v>
      </c>
      <c r="I53" s="48"/>
      <c r="J53" s="48"/>
      <c r="K53" s="48"/>
      <c r="L53" s="48"/>
      <c r="M53" s="48"/>
      <c r="N53" s="48"/>
      <c r="O53" s="48"/>
      <c r="P53" s="48"/>
      <c r="Q53" s="58">
        <f t="shared" si="2"/>
        <v>0</v>
      </c>
    </row>
    <row r="54" spans="1:17" ht="165.75" x14ac:dyDescent="0.25">
      <c r="A54" s="49">
        <f t="shared" si="1"/>
        <v>53</v>
      </c>
      <c r="B54" s="48" t="s">
        <v>427</v>
      </c>
      <c r="C54" s="166" t="s">
        <v>711</v>
      </c>
      <c r="D54" s="48" t="s">
        <v>155</v>
      </c>
      <c r="E54" s="48"/>
      <c r="F54" s="48" t="s">
        <v>176</v>
      </c>
      <c r="G54" s="48"/>
      <c r="H54" s="48" t="s">
        <v>177</v>
      </c>
      <c r="I54" s="48"/>
      <c r="J54" s="48"/>
      <c r="K54" s="48"/>
      <c r="L54" s="48"/>
      <c r="M54" s="48"/>
      <c r="N54" s="48"/>
      <c r="O54" s="48"/>
      <c r="P54" s="48"/>
      <c r="Q54" s="58">
        <f t="shared" si="2"/>
        <v>0</v>
      </c>
    </row>
    <row r="55" spans="1:17" ht="153" x14ac:dyDescent="0.25">
      <c r="A55" s="49">
        <f t="shared" si="1"/>
        <v>54</v>
      </c>
      <c r="B55" s="48" t="s">
        <v>428</v>
      </c>
      <c r="C55" s="166" t="s">
        <v>712</v>
      </c>
      <c r="D55" s="48" t="s">
        <v>155</v>
      </c>
      <c r="E55" s="48"/>
      <c r="F55" s="48" t="s">
        <v>176</v>
      </c>
      <c r="G55" s="48"/>
      <c r="H55" s="48" t="s">
        <v>177</v>
      </c>
      <c r="I55" s="48"/>
      <c r="J55" s="48"/>
      <c r="K55" s="48"/>
      <c r="L55" s="48"/>
      <c r="M55" s="48"/>
      <c r="N55" s="48"/>
      <c r="O55" s="48"/>
      <c r="P55" s="48"/>
      <c r="Q55" s="58">
        <f t="shared" si="2"/>
        <v>0</v>
      </c>
    </row>
    <row r="56" spans="1:17" ht="140.25" x14ac:dyDescent="0.25">
      <c r="A56" s="49">
        <f t="shared" si="1"/>
        <v>55</v>
      </c>
      <c r="B56" s="48" t="s">
        <v>429</v>
      </c>
      <c r="C56" s="166" t="s">
        <v>713</v>
      </c>
      <c r="D56" s="48" t="s">
        <v>155</v>
      </c>
      <c r="E56" s="48"/>
      <c r="F56" s="48" t="s">
        <v>176</v>
      </c>
      <c r="G56" s="48"/>
      <c r="H56" s="48" t="s">
        <v>177</v>
      </c>
      <c r="I56" s="48"/>
      <c r="J56" s="48"/>
      <c r="K56" s="48"/>
      <c r="L56" s="48"/>
      <c r="M56" s="48"/>
      <c r="N56" s="48"/>
      <c r="O56" s="48"/>
      <c r="P56" s="48"/>
      <c r="Q56" s="58">
        <f t="shared" si="2"/>
        <v>0</v>
      </c>
    </row>
    <row r="57" spans="1:17" ht="140.25" x14ac:dyDescent="0.25">
      <c r="A57" s="49">
        <f t="shared" si="1"/>
        <v>56</v>
      </c>
      <c r="B57" s="48" t="s">
        <v>430</v>
      </c>
      <c r="C57" s="166" t="s">
        <v>714</v>
      </c>
      <c r="D57" s="48" t="s">
        <v>73</v>
      </c>
      <c r="E57" s="48"/>
      <c r="F57" s="48" t="s">
        <v>114</v>
      </c>
      <c r="G57" s="48"/>
      <c r="H57" s="48" t="s">
        <v>121</v>
      </c>
      <c r="I57" s="48"/>
      <c r="J57" s="48"/>
      <c r="K57" s="48"/>
      <c r="L57" s="48"/>
      <c r="M57" s="48"/>
      <c r="N57" s="48" t="s">
        <v>130</v>
      </c>
      <c r="O57" s="48"/>
      <c r="P57" s="48"/>
      <c r="Q57" s="58">
        <f t="shared" si="2"/>
        <v>1</v>
      </c>
    </row>
    <row r="58" spans="1:17" ht="140.25" x14ac:dyDescent="0.25">
      <c r="A58" s="49">
        <f t="shared" ref="A58" si="3">+A57+1</f>
        <v>57</v>
      </c>
      <c r="B58" s="48" t="s">
        <v>431</v>
      </c>
      <c r="C58" s="166" t="s">
        <v>715</v>
      </c>
      <c r="D58" s="48" t="s">
        <v>73</v>
      </c>
      <c r="E58" s="48"/>
      <c r="F58" s="48" t="s">
        <v>74</v>
      </c>
      <c r="G58" s="48"/>
      <c r="H58" s="48" t="s">
        <v>100</v>
      </c>
      <c r="I58" s="48"/>
      <c r="J58" s="48"/>
      <c r="K58" s="48"/>
      <c r="L58" s="48"/>
      <c r="M58" s="48"/>
      <c r="N58" s="48" t="s">
        <v>109</v>
      </c>
      <c r="O58" s="48"/>
      <c r="P58" s="48"/>
      <c r="Q58" s="58">
        <f t="shared" si="2"/>
        <v>1</v>
      </c>
    </row>
  </sheetData>
  <autoFilter ref="A1:Q58" xr:uid="{A0C5A394-43A1-46A7-BB27-A99C98ECF60E}"/>
  <printOptions horizontalCentered="1"/>
  <pageMargins left="0.51181102362204722" right="0.51181102362204722" top="0.59055118110236227" bottom="0.39370078740157483" header="0.31496062992125984" footer="0.31496062992125984"/>
  <pageSetup paperSize="9" scale="29" fitToHeight="10" orientation="landscape" r:id="rId1"/>
  <headerFooter>
    <oddHeader>&amp;C&amp;"Calibri,Negrito"&amp;20CADASTRO DE OBJETOS DE AUDITORIA - PAINT</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showGridLines="0" zoomScale="110" zoomScaleNormal="110" workbookViewId="0"/>
  </sheetViews>
  <sheetFormatPr defaultColWidth="3.140625" defaultRowHeight="12.75" outlineLevelCol="1" x14ac:dyDescent="0.25"/>
  <cols>
    <col min="1" max="1" width="3.28515625" style="66" bestFit="1" customWidth="1"/>
    <col min="2" max="2" width="68.85546875" style="66" bestFit="1" customWidth="1"/>
    <col min="3" max="3" width="11.42578125" style="81" bestFit="1" customWidth="1"/>
    <col min="4" max="4" width="18.140625" style="82" customWidth="1"/>
    <col min="5" max="5" width="60.42578125" style="72" hidden="1" customWidth="1" outlineLevel="1"/>
    <col min="6" max="6" width="45.85546875" style="72" bestFit="1" customWidth="1" collapsed="1"/>
    <col min="7" max="7" width="28" style="105" hidden="1" customWidth="1" outlineLevel="1"/>
    <col min="8" max="8" width="3.140625" style="72" collapsed="1"/>
    <col min="9" max="9" width="21.85546875" style="66" bestFit="1" customWidth="1"/>
    <col min="10" max="10" width="2" style="66" bestFit="1" customWidth="1"/>
    <col min="11" max="11" width="14.85546875" style="66" bestFit="1" customWidth="1"/>
    <col min="12" max="16384" width="3.140625" style="66"/>
  </cols>
  <sheetData>
    <row r="1" spans="1:11" x14ac:dyDescent="0.25">
      <c r="A1" s="47" t="s">
        <v>210</v>
      </c>
      <c r="B1" s="69" t="s">
        <v>358</v>
      </c>
      <c r="C1" s="70" t="s">
        <v>212</v>
      </c>
      <c r="D1" s="71" t="s">
        <v>600</v>
      </c>
      <c r="E1" s="71" t="s">
        <v>605</v>
      </c>
      <c r="F1" s="71" t="s">
        <v>606</v>
      </c>
      <c r="G1" s="71" t="s">
        <v>599</v>
      </c>
      <c r="I1" s="244" t="s">
        <v>213</v>
      </c>
      <c r="J1" s="244"/>
      <c r="K1" s="244"/>
    </row>
    <row r="2" spans="1:11" x14ac:dyDescent="0.25">
      <c r="A2" s="49">
        <v>1</v>
      </c>
      <c r="B2" s="48" t="s">
        <v>365</v>
      </c>
      <c r="C2" s="107" t="str">
        <f t="shared" ref="C2:C33" si="0">IF(D2&lt;K$3,"0",IF(D2&lt;K$4,"1",IF(D2&lt;K$5,"2",IF(D2&lt;K$6,"3",IF(D2&gt;K$6,"4")))))</f>
        <v>0</v>
      </c>
      <c r="D2" s="110">
        <v>0</v>
      </c>
      <c r="E2" s="48" t="s">
        <v>214</v>
      </c>
      <c r="F2" s="48" t="s">
        <v>214</v>
      </c>
      <c r="G2" s="110">
        <v>0</v>
      </c>
      <c r="I2" s="74" t="s">
        <v>215</v>
      </c>
      <c r="J2" s="74">
        <v>0</v>
      </c>
      <c r="K2" s="49">
        <v>0</v>
      </c>
    </row>
    <row r="3" spans="1:11" x14ac:dyDescent="0.25">
      <c r="A3" s="49">
        <f>+A2+1</f>
        <v>2</v>
      </c>
      <c r="B3" s="48" t="s">
        <v>366</v>
      </c>
      <c r="C3" s="107" t="str">
        <f t="shared" si="0"/>
        <v>3</v>
      </c>
      <c r="D3" s="110">
        <v>639258281.36562634</v>
      </c>
      <c r="E3" s="48" t="s">
        <v>216</v>
      </c>
      <c r="F3" s="48" t="s">
        <v>634</v>
      </c>
      <c r="G3" s="110">
        <v>616291759.48000002</v>
      </c>
      <c r="I3" s="74" t="s">
        <v>217</v>
      </c>
      <c r="J3" s="74">
        <v>1</v>
      </c>
      <c r="K3" s="73">
        <v>50000000</v>
      </c>
    </row>
    <row r="4" spans="1:11" x14ac:dyDescent="0.25">
      <c r="A4" s="49">
        <f t="shared" ref="A4:A58" si="1">+A3+1</f>
        <v>3</v>
      </c>
      <c r="B4" s="48" t="s">
        <v>367</v>
      </c>
      <c r="C4" s="107" t="str">
        <f t="shared" si="0"/>
        <v>0</v>
      </c>
      <c r="D4" s="110">
        <v>18442905.762226988</v>
      </c>
      <c r="E4" s="48" t="s">
        <v>218</v>
      </c>
      <c r="F4" s="48" t="s">
        <v>635</v>
      </c>
      <c r="G4" s="110">
        <v>16362144.279999999</v>
      </c>
      <c r="I4" s="74" t="s">
        <v>219</v>
      </c>
      <c r="J4" s="74">
        <v>2</v>
      </c>
      <c r="K4" s="73">
        <v>200000000</v>
      </c>
    </row>
    <row r="5" spans="1:11" x14ac:dyDescent="0.25">
      <c r="A5" s="49">
        <f t="shared" si="1"/>
        <v>4</v>
      </c>
      <c r="B5" s="48" t="s">
        <v>368</v>
      </c>
      <c r="C5" s="107" t="str">
        <f t="shared" si="0"/>
        <v>1</v>
      </c>
      <c r="D5" s="110">
        <v>191934031.9199999</v>
      </c>
      <c r="E5" s="48" t="s">
        <v>220</v>
      </c>
      <c r="F5" s="48" t="s">
        <v>636</v>
      </c>
      <c r="G5" s="110">
        <v>180797812.94999999</v>
      </c>
      <c r="I5" s="74" t="s">
        <v>221</v>
      </c>
      <c r="J5" s="74">
        <v>3</v>
      </c>
      <c r="K5" s="73">
        <v>500000000</v>
      </c>
    </row>
    <row r="6" spans="1:11" x14ac:dyDescent="0.25">
      <c r="A6" s="49">
        <f t="shared" si="1"/>
        <v>5</v>
      </c>
      <c r="B6" s="48" t="s">
        <v>416</v>
      </c>
      <c r="C6" s="107" t="str">
        <f t="shared" si="0"/>
        <v>0</v>
      </c>
      <c r="D6" s="110">
        <v>20502299.298625004</v>
      </c>
      <c r="E6" s="48" t="s">
        <v>223</v>
      </c>
      <c r="F6" s="48" t="s">
        <v>637</v>
      </c>
      <c r="G6" s="110">
        <v>0</v>
      </c>
      <c r="I6" s="74" t="s">
        <v>224</v>
      </c>
      <c r="J6" s="74">
        <v>4</v>
      </c>
      <c r="K6" s="73">
        <v>1000000000</v>
      </c>
    </row>
    <row r="7" spans="1:11" x14ac:dyDescent="0.25">
      <c r="A7" s="49">
        <f t="shared" si="1"/>
        <v>6</v>
      </c>
      <c r="B7" s="48" t="s">
        <v>371</v>
      </c>
      <c r="C7" s="107" t="str">
        <f t="shared" si="0"/>
        <v>0</v>
      </c>
      <c r="D7" s="110">
        <v>101361.136188</v>
      </c>
      <c r="E7" s="48" t="s">
        <v>225</v>
      </c>
      <c r="F7" s="48" t="s">
        <v>638</v>
      </c>
      <c r="G7" s="110">
        <v>107960.3</v>
      </c>
    </row>
    <row r="8" spans="1:11" x14ac:dyDescent="0.25">
      <c r="A8" s="49">
        <f t="shared" si="1"/>
        <v>7</v>
      </c>
      <c r="B8" s="48" t="s">
        <v>417</v>
      </c>
      <c r="C8" s="107" t="str">
        <f t="shared" si="0"/>
        <v>0</v>
      </c>
      <c r="D8" s="110">
        <v>38968958.436500005</v>
      </c>
      <c r="E8" s="48" t="s">
        <v>227</v>
      </c>
      <c r="F8" s="48" t="s">
        <v>639</v>
      </c>
      <c r="G8" s="110">
        <v>51858557.880000003</v>
      </c>
    </row>
    <row r="9" spans="1:11" x14ac:dyDescent="0.25">
      <c r="A9" s="49">
        <f t="shared" si="1"/>
        <v>8</v>
      </c>
      <c r="B9" s="48" t="s">
        <v>372</v>
      </c>
      <c r="C9" s="107" t="str">
        <f t="shared" si="0"/>
        <v>0</v>
      </c>
      <c r="D9" s="110">
        <v>2960261.0581490002</v>
      </c>
      <c r="E9" s="48" t="s">
        <v>228</v>
      </c>
      <c r="F9" s="48" t="s">
        <v>640</v>
      </c>
      <c r="G9" s="110">
        <f>3254057.63+49838640.85</f>
        <v>53092698.480000004</v>
      </c>
    </row>
    <row r="10" spans="1:11" x14ac:dyDescent="0.25">
      <c r="A10" s="49">
        <f t="shared" si="1"/>
        <v>9</v>
      </c>
      <c r="B10" s="48" t="s">
        <v>375</v>
      </c>
      <c r="C10" s="107" t="str">
        <f t="shared" si="0"/>
        <v>0</v>
      </c>
      <c r="D10" s="110">
        <f>+[1]EXEC_LICITACAO!$Y$71</f>
        <v>11940580.589165</v>
      </c>
      <c r="E10" s="48" t="s">
        <v>230</v>
      </c>
      <c r="F10" s="48" t="s">
        <v>603</v>
      </c>
      <c r="G10" s="110">
        <v>13139923.140000001</v>
      </c>
    </row>
    <row r="11" spans="1:11" x14ac:dyDescent="0.25">
      <c r="A11" s="49">
        <f t="shared" si="1"/>
        <v>10</v>
      </c>
      <c r="B11" s="48" t="s">
        <v>376</v>
      </c>
      <c r="C11" s="107" t="str">
        <f t="shared" si="0"/>
        <v>0</v>
      </c>
      <c r="D11" s="110">
        <v>7172202.5777239995</v>
      </c>
      <c r="E11" s="48" t="s">
        <v>231</v>
      </c>
      <c r="F11" s="48" t="s">
        <v>641</v>
      </c>
      <c r="G11" s="110">
        <v>10289381.060000001</v>
      </c>
    </row>
    <row r="12" spans="1:11" x14ac:dyDescent="0.25">
      <c r="A12" s="49">
        <f t="shared" si="1"/>
        <v>11</v>
      </c>
      <c r="B12" s="48" t="s">
        <v>377</v>
      </c>
      <c r="C12" s="107" t="str">
        <f t="shared" si="0"/>
        <v>2</v>
      </c>
      <c r="D12" s="110">
        <v>221567016.27942789</v>
      </c>
      <c r="E12" s="48" t="s">
        <v>232</v>
      </c>
      <c r="F12" s="48" t="s">
        <v>642</v>
      </c>
      <c r="G12" s="110">
        <v>246544311.84</v>
      </c>
    </row>
    <row r="13" spans="1:11" x14ac:dyDescent="0.25">
      <c r="A13" s="49">
        <f t="shared" si="1"/>
        <v>12</v>
      </c>
      <c r="B13" s="48" t="s">
        <v>379</v>
      </c>
      <c r="C13" s="107" t="str">
        <f t="shared" si="0"/>
        <v>4</v>
      </c>
      <c r="D13" s="110">
        <f>229036018.640181+994876484.217294</f>
        <v>1223912502.857475</v>
      </c>
      <c r="E13" s="48" t="s">
        <v>233</v>
      </c>
      <c r="F13" s="48" t="s">
        <v>643</v>
      </c>
      <c r="G13" s="110">
        <f>191456606.72+977491470.9</f>
        <v>1168948077.6199999</v>
      </c>
    </row>
    <row r="14" spans="1:11" x14ac:dyDescent="0.25">
      <c r="A14" s="49">
        <f t="shared" si="1"/>
        <v>13</v>
      </c>
      <c r="B14" s="48" t="s">
        <v>383</v>
      </c>
      <c r="C14" s="107" t="str">
        <f t="shared" si="0"/>
        <v>0</v>
      </c>
      <c r="D14" s="110">
        <v>3457402.95</v>
      </c>
      <c r="E14" s="48" t="s">
        <v>234</v>
      </c>
      <c r="F14" s="48" t="s">
        <v>644</v>
      </c>
      <c r="G14" s="110">
        <v>277989973.32999998</v>
      </c>
    </row>
    <row r="15" spans="1:11" x14ac:dyDescent="0.25">
      <c r="A15" s="49">
        <f t="shared" si="1"/>
        <v>14</v>
      </c>
      <c r="B15" s="48" t="s">
        <v>384</v>
      </c>
      <c r="C15" s="107" t="str">
        <f t="shared" si="0"/>
        <v>0</v>
      </c>
      <c r="D15" s="110">
        <v>24740204.434999999</v>
      </c>
      <c r="E15" s="48" t="s">
        <v>235</v>
      </c>
      <c r="F15" s="48" t="s">
        <v>645</v>
      </c>
      <c r="G15" s="110">
        <f>22223442</f>
        <v>22223442</v>
      </c>
    </row>
    <row r="16" spans="1:11" x14ac:dyDescent="0.25">
      <c r="A16" s="49">
        <f t="shared" si="1"/>
        <v>15</v>
      </c>
      <c r="B16" s="48" t="s">
        <v>385</v>
      </c>
      <c r="C16" s="107" t="str">
        <f t="shared" si="0"/>
        <v>0</v>
      </c>
      <c r="D16" s="110">
        <v>0</v>
      </c>
      <c r="E16" s="48" t="s">
        <v>236</v>
      </c>
      <c r="F16" s="48" t="s">
        <v>607</v>
      </c>
      <c r="G16" s="110">
        <v>750000</v>
      </c>
    </row>
    <row r="17" spans="1:7" x14ac:dyDescent="0.25">
      <c r="A17" s="49">
        <f t="shared" si="1"/>
        <v>16</v>
      </c>
      <c r="B17" s="48" t="s">
        <v>386</v>
      </c>
      <c r="C17" s="107" t="str">
        <f t="shared" si="0"/>
        <v>0</v>
      </c>
      <c r="D17" s="110">
        <v>0</v>
      </c>
      <c r="E17" s="48" t="s">
        <v>237</v>
      </c>
      <c r="F17" s="48" t="s">
        <v>646</v>
      </c>
      <c r="G17" s="110">
        <v>89613344.299999997</v>
      </c>
    </row>
    <row r="18" spans="1:7" x14ac:dyDescent="0.25">
      <c r="A18" s="49">
        <f t="shared" si="1"/>
        <v>17</v>
      </c>
      <c r="B18" s="48" t="s">
        <v>387</v>
      </c>
      <c r="C18" s="107" t="str">
        <f t="shared" si="0"/>
        <v>0</v>
      </c>
      <c r="D18" s="110">
        <v>22234549</v>
      </c>
      <c r="E18" s="48" t="s">
        <v>238</v>
      </c>
      <c r="F18" s="48" t="s">
        <v>647</v>
      </c>
      <c r="G18" s="110">
        <v>20563682.850000001</v>
      </c>
    </row>
    <row r="19" spans="1:7" x14ac:dyDescent="0.25">
      <c r="A19" s="49">
        <f t="shared" si="1"/>
        <v>18</v>
      </c>
      <c r="B19" s="48" t="s">
        <v>388</v>
      </c>
      <c r="C19" s="107" t="str">
        <f t="shared" si="0"/>
        <v>0</v>
      </c>
      <c r="D19" s="110">
        <v>12188138.060000001</v>
      </c>
      <c r="E19" s="48" t="s">
        <v>239</v>
      </c>
      <c r="F19" s="48" t="s">
        <v>648</v>
      </c>
      <c r="G19" s="110">
        <v>8086735</v>
      </c>
    </row>
    <row r="20" spans="1:7" x14ac:dyDescent="0.25">
      <c r="A20" s="49">
        <f t="shared" si="1"/>
        <v>19</v>
      </c>
      <c r="B20" s="48" t="s">
        <v>418</v>
      </c>
      <c r="C20" s="107" t="str">
        <f t="shared" si="0"/>
        <v>0</v>
      </c>
      <c r="D20" s="110">
        <v>20033486.418999996</v>
      </c>
      <c r="E20" s="48" t="s">
        <v>240</v>
      </c>
      <c r="F20" s="48" t="s">
        <v>649</v>
      </c>
      <c r="G20" s="110">
        <v>29122304.469999999</v>
      </c>
    </row>
    <row r="21" spans="1:7" x14ac:dyDescent="0.25">
      <c r="A21" s="49">
        <f t="shared" si="1"/>
        <v>20</v>
      </c>
      <c r="B21" s="48" t="s">
        <v>390</v>
      </c>
      <c r="C21" s="107" t="str">
        <f t="shared" si="0"/>
        <v>3</v>
      </c>
      <c r="D21" s="110">
        <v>639258281.36562634</v>
      </c>
      <c r="E21" s="48" t="s">
        <v>241</v>
      </c>
      <c r="F21" s="48" t="s">
        <v>634</v>
      </c>
      <c r="G21" s="110">
        <v>616291759.48000002</v>
      </c>
    </row>
    <row r="22" spans="1:7" x14ac:dyDescent="0.25">
      <c r="A22" s="49">
        <f t="shared" si="1"/>
        <v>21</v>
      </c>
      <c r="B22" s="48" t="s">
        <v>391</v>
      </c>
      <c r="C22" s="107" t="str">
        <f t="shared" si="0"/>
        <v>0</v>
      </c>
      <c r="D22" s="110">
        <v>0</v>
      </c>
      <c r="E22" s="48" t="s">
        <v>242</v>
      </c>
      <c r="F22" s="48" t="s">
        <v>650</v>
      </c>
      <c r="G22" s="110">
        <v>7348171.8099999996</v>
      </c>
    </row>
    <row r="23" spans="1:7" x14ac:dyDescent="0.25">
      <c r="A23" s="49">
        <f t="shared" si="1"/>
        <v>22</v>
      </c>
      <c r="B23" s="48" t="s">
        <v>392</v>
      </c>
      <c r="C23" s="107" t="str">
        <f t="shared" si="0"/>
        <v>0</v>
      </c>
      <c r="D23" s="110">
        <f>3762552.96+405251.09</f>
        <v>4167804.05</v>
      </c>
      <c r="E23" s="48" t="s">
        <v>243</v>
      </c>
      <c r="F23" s="48" t="s">
        <v>651</v>
      </c>
      <c r="G23" s="110">
        <f>4838969.68+271870.96</f>
        <v>5110840.6399999997</v>
      </c>
    </row>
    <row r="24" spans="1:7" x14ac:dyDescent="0.25">
      <c r="A24" s="49">
        <f t="shared" si="1"/>
        <v>23</v>
      </c>
      <c r="B24" s="48" t="s">
        <v>393</v>
      </c>
      <c r="C24" s="107" t="str">
        <f t="shared" si="0"/>
        <v>3</v>
      </c>
      <c r="D24" s="110">
        <f>+[1]OM_SIAFI!$I$34</f>
        <v>620325447.85000002</v>
      </c>
      <c r="E24" s="48" t="s">
        <v>245</v>
      </c>
      <c r="F24" s="48" t="s">
        <v>604</v>
      </c>
      <c r="G24" s="110">
        <v>228396000</v>
      </c>
    </row>
    <row r="25" spans="1:7" x14ac:dyDescent="0.25">
      <c r="A25" s="49">
        <f t="shared" si="1"/>
        <v>24</v>
      </c>
      <c r="B25" s="48" t="s">
        <v>394</v>
      </c>
      <c r="C25" s="107" t="str">
        <f t="shared" si="0"/>
        <v>0</v>
      </c>
      <c r="D25" s="110">
        <v>2739194.13</v>
      </c>
      <c r="E25" s="48" t="s">
        <v>247</v>
      </c>
      <c r="F25" s="48" t="s">
        <v>652</v>
      </c>
      <c r="G25" s="110">
        <v>159000</v>
      </c>
    </row>
    <row r="26" spans="1:7" x14ac:dyDescent="0.25">
      <c r="A26" s="49">
        <f t="shared" si="1"/>
        <v>25</v>
      </c>
      <c r="B26" s="48" t="s">
        <v>395</v>
      </c>
      <c r="C26" s="107" t="str">
        <f t="shared" si="0"/>
        <v>0</v>
      </c>
      <c r="D26" s="110">
        <v>420016.29</v>
      </c>
      <c r="E26" s="48" t="s">
        <v>248</v>
      </c>
      <c r="F26" s="48" t="s">
        <v>653</v>
      </c>
      <c r="G26" s="110">
        <v>1223454</v>
      </c>
    </row>
    <row r="27" spans="1:7" x14ac:dyDescent="0.25">
      <c r="A27" s="49">
        <f t="shared" si="1"/>
        <v>26</v>
      </c>
      <c r="B27" s="48" t="s">
        <v>396</v>
      </c>
      <c r="C27" s="107" t="str">
        <f t="shared" si="0"/>
        <v>0</v>
      </c>
      <c r="D27" s="110">
        <f>996155.373128+5332532.015</f>
        <v>6328687.3881279994</v>
      </c>
      <c r="E27" s="48" t="s">
        <v>249</v>
      </c>
      <c r="F27" s="48" t="s">
        <v>654</v>
      </c>
      <c r="G27" s="110">
        <f>671995.35+923621</f>
        <v>1595616.35</v>
      </c>
    </row>
    <row r="28" spans="1:7" x14ac:dyDescent="0.25">
      <c r="A28" s="49">
        <f t="shared" si="1"/>
        <v>27</v>
      </c>
      <c r="B28" s="48" t="s">
        <v>398</v>
      </c>
      <c r="C28" s="107" t="str">
        <f t="shared" si="0"/>
        <v>0</v>
      </c>
      <c r="D28" s="110">
        <v>996155.37312799983</v>
      </c>
      <c r="E28" s="48" t="s">
        <v>250</v>
      </c>
      <c r="F28" s="48" t="s">
        <v>655</v>
      </c>
      <c r="G28" s="110">
        <v>671995.35</v>
      </c>
    </row>
    <row r="29" spans="1:7" x14ac:dyDescent="0.25">
      <c r="A29" s="49">
        <f t="shared" si="1"/>
        <v>28</v>
      </c>
      <c r="B29" s="48" t="s">
        <v>399</v>
      </c>
      <c r="C29" s="107" t="str">
        <f t="shared" si="0"/>
        <v>1</v>
      </c>
      <c r="D29" s="110">
        <f>23165684.77+30704030.76</f>
        <v>53869715.530000001</v>
      </c>
      <c r="E29" s="48" t="s">
        <v>251</v>
      </c>
      <c r="F29" s="48" t="s">
        <v>717</v>
      </c>
      <c r="G29" s="110">
        <v>13585983.67</v>
      </c>
    </row>
    <row r="30" spans="1:7" x14ac:dyDescent="0.25">
      <c r="A30" s="49">
        <f t="shared" si="1"/>
        <v>29</v>
      </c>
      <c r="B30" s="48" t="s">
        <v>400</v>
      </c>
      <c r="C30" s="107" t="str">
        <f t="shared" si="0"/>
        <v>0</v>
      </c>
      <c r="D30" s="110">
        <v>11303301.436222</v>
      </c>
      <c r="E30" s="48" t="s">
        <v>252</v>
      </c>
      <c r="F30" s="48" t="s">
        <v>656</v>
      </c>
      <c r="G30" s="110">
        <v>20508544.699999999</v>
      </c>
    </row>
    <row r="31" spans="1:7" x14ac:dyDescent="0.25">
      <c r="A31" s="49">
        <f t="shared" si="1"/>
        <v>30</v>
      </c>
      <c r="B31" s="48" t="s">
        <v>401</v>
      </c>
      <c r="C31" s="107" t="str">
        <f t="shared" si="0"/>
        <v>3</v>
      </c>
      <c r="D31" s="110">
        <v>898161706.99828875</v>
      </c>
      <c r="E31" s="48" t="s">
        <v>253</v>
      </c>
      <c r="F31" s="48" t="s">
        <v>657</v>
      </c>
      <c r="G31" s="110">
        <v>703934971.77999997</v>
      </c>
    </row>
    <row r="32" spans="1:7" x14ac:dyDescent="0.25">
      <c r="A32" s="49">
        <f t="shared" si="1"/>
        <v>31</v>
      </c>
      <c r="B32" s="48" t="s">
        <v>402</v>
      </c>
      <c r="C32" s="107" t="str">
        <f t="shared" si="0"/>
        <v>4</v>
      </c>
      <c r="D32" s="110">
        <f>+'[1]COMPILADO-GERAL'!$C$2+'[1]COMPILADO-GERAL'!$C$9</f>
        <v>27189500106.420467</v>
      </c>
      <c r="E32" s="48" t="s">
        <v>254</v>
      </c>
      <c r="F32" s="48" t="s">
        <v>603</v>
      </c>
      <c r="G32" s="110">
        <v>28367786163.830002</v>
      </c>
    </row>
    <row r="33" spans="1:8" x14ac:dyDescent="0.25">
      <c r="A33" s="49">
        <f t="shared" si="1"/>
        <v>32</v>
      </c>
      <c r="B33" s="48" t="s">
        <v>403</v>
      </c>
      <c r="C33" s="107" t="str">
        <f t="shared" si="0"/>
        <v>0</v>
      </c>
      <c r="D33" s="110">
        <v>207397.81</v>
      </c>
      <c r="E33" s="48" t="s">
        <v>255</v>
      </c>
      <c r="F33" s="48" t="s">
        <v>658</v>
      </c>
      <c r="G33" s="110">
        <v>139034.6</v>
      </c>
    </row>
    <row r="34" spans="1:8" x14ac:dyDescent="0.25">
      <c r="A34" s="49">
        <f t="shared" si="1"/>
        <v>33</v>
      </c>
      <c r="B34" s="48" t="s">
        <v>404</v>
      </c>
      <c r="C34" s="107" t="str">
        <f t="shared" ref="C34:C58" si="2">IF(D34&lt;K$3,"0",IF(D34&lt;K$4,"1",IF(D34&lt;K$5,"2",IF(D34&lt;K$6,"3",IF(D34&gt;K$6,"4")))))</f>
        <v>4</v>
      </c>
      <c r="D34" s="110">
        <f>1336693792+830387570</f>
        <v>2167081362</v>
      </c>
      <c r="E34" s="48" t="s">
        <v>257</v>
      </c>
      <c r="F34" s="48" t="s">
        <v>611</v>
      </c>
      <c r="G34" s="110">
        <v>8777098.3300000001</v>
      </c>
    </row>
    <row r="35" spans="1:8" x14ac:dyDescent="0.25">
      <c r="A35" s="49">
        <f t="shared" si="1"/>
        <v>34</v>
      </c>
      <c r="B35" s="48" t="s">
        <v>405</v>
      </c>
      <c r="C35" s="107" t="str">
        <f t="shared" si="2"/>
        <v>3</v>
      </c>
      <c r="D35" s="110">
        <f>[1]EXEC_LICITACAO!$Y$61+[1]EXEC_LICITACAO!$Y$62</f>
        <v>702163962.07008803</v>
      </c>
      <c r="E35" s="48" t="s">
        <v>258</v>
      </c>
      <c r="F35" s="48" t="s">
        <v>603</v>
      </c>
      <c r="G35" s="110">
        <v>1061556228.12</v>
      </c>
    </row>
    <row r="36" spans="1:8" x14ac:dyDescent="0.25">
      <c r="A36" s="49">
        <f t="shared" si="1"/>
        <v>35</v>
      </c>
      <c r="B36" s="48" t="s">
        <v>406</v>
      </c>
      <c r="C36" s="107" t="str">
        <f t="shared" si="2"/>
        <v>4</v>
      </c>
      <c r="D36" s="110">
        <f>+'[2]VALOR PLOA-MB'!$D$11</f>
        <v>31171616248.200005</v>
      </c>
      <c r="E36" s="48" t="s">
        <v>601</v>
      </c>
      <c r="F36" s="48" t="s">
        <v>659</v>
      </c>
      <c r="G36" s="110">
        <v>31609176111.09</v>
      </c>
    </row>
    <row r="37" spans="1:8" s="79" customFormat="1" x14ac:dyDescent="0.25">
      <c r="A37" s="83">
        <f t="shared" si="1"/>
        <v>36</v>
      </c>
      <c r="B37" s="77" t="s">
        <v>407</v>
      </c>
      <c r="C37" s="108" t="str">
        <f t="shared" si="2"/>
        <v>0</v>
      </c>
      <c r="D37" s="111"/>
      <c r="E37" s="77" t="s">
        <v>260</v>
      </c>
      <c r="F37" s="77"/>
      <c r="G37" s="111">
        <v>1728873494</v>
      </c>
      <c r="H37" s="78"/>
    </row>
    <row r="38" spans="1:8" x14ac:dyDescent="0.25">
      <c r="A38" s="49">
        <f t="shared" si="1"/>
        <v>37</v>
      </c>
      <c r="B38" s="48" t="s">
        <v>419</v>
      </c>
      <c r="C38" s="107" t="str">
        <f t="shared" si="2"/>
        <v>2</v>
      </c>
      <c r="D38" s="110">
        <f>GETPIVOTDATA("EXECUÇÃO E LICITAÇÃO-TOTAL",[1]Resumo_EXEC_LICI_CEIM!$A$3)</f>
        <v>423751540.99000007</v>
      </c>
      <c r="E38" s="48" t="s">
        <v>338</v>
      </c>
      <c r="F38" s="48" t="s">
        <v>603</v>
      </c>
      <c r="G38" s="110">
        <v>206000000</v>
      </c>
    </row>
    <row r="39" spans="1:8" s="76" customFormat="1" x14ac:dyDescent="0.25">
      <c r="A39" s="49">
        <f t="shared" si="1"/>
        <v>38</v>
      </c>
      <c r="B39" s="48" t="s">
        <v>408</v>
      </c>
      <c r="C39" s="107" t="str">
        <f t="shared" si="2"/>
        <v>2</v>
      </c>
      <c r="D39" s="110">
        <f>+[1]MUNIC!$E$447</f>
        <v>212777193.02999994</v>
      </c>
      <c r="E39" s="48" t="s">
        <v>10</v>
      </c>
      <c r="F39" s="48" t="s">
        <v>602</v>
      </c>
      <c r="G39" s="110">
        <v>205000000</v>
      </c>
      <c r="H39" s="75"/>
    </row>
    <row r="40" spans="1:8" x14ac:dyDescent="0.25">
      <c r="A40" s="49">
        <f t="shared" si="1"/>
        <v>39</v>
      </c>
      <c r="B40" s="48" t="s">
        <v>409</v>
      </c>
      <c r="C40" s="107" t="str">
        <f t="shared" si="2"/>
        <v>4</v>
      </c>
      <c r="D40" s="110">
        <f>+[1]EXEC_LICITACAO!$Y$157</f>
        <v>5137515618.9754219</v>
      </c>
      <c r="E40" s="48" t="s">
        <v>339</v>
      </c>
      <c r="F40" s="48" t="s">
        <v>602</v>
      </c>
      <c r="G40" s="110">
        <v>3317000000</v>
      </c>
    </row>
    <row r="41" spans="1:8" x14ac:dyDescent="0.25">
      <c r="A41" s="49">
        <f t="shared" si="1"/>
        <v>40</v>
      </c>
      <c r="B41" s="48" t="s">
        <v>410</v>
      </c>
      <c r="C41" s="107" t="str">
        <f t="shared" si="2"/>
        <v>1</v>
      </c>
      <c r="D41" s="110">
        <f>26454621.9+99973143.48</f>
        <v>126427765.38</v>
      </c>
      <c r="E41" s="48" t="s">
        <v>264</v>
      </c>
      <c r="F41" s="48" t="s">
        <v>633</v>
      </c>
      <c r="G41" s="110">
        <f>4619215+48160185</f>
        <v>52779400</v>
      </c>
    </row>
    <row r="42" spans="1:8" x14ac:dyDescent="0.25">
      <c r="A42" s="49">
        <f t="shared" si="1"/>
        <v>41</v>
      </c>
      <c r="B42" s="48" t="s">
        <v>411</v>
      </c>
      <c r="C42" s="107" t="str">
        <f t="shared" si="2"/>
        <v>4</v>
      </c>
      <c r="D42" s="112">
        <v>7726621284.8099995</v>
      </c>
      <c r="E42" s="48" t="s">
        <v>265</v>
      </c>
      <c r="F42" s="48" t="s">
        <v>660</v>
      </c>
      <c r="G42" s="112">
        <f>6384210330+1075048838+68161106</f>
        <v>7527420274</v>
      </c>
    </row>
    <row r="43" spans="1:8" x14ac:dyDescent="0.25">
      <c r="A43" s="49">
        <f t="shared" si="1"/>
        <v>42</v>
      </c>
      <c r="B43" s="48" t="s">
        <v>412</v>
      </c>
      <c r="C43" s="107" t="str">
        <f t="shared" si="2"/>
        <v>4</v>
      </c>
      <c r="D43" s="110">
        <v>10258316217.175098</v>
      </c>
      <c r="E43" s="48" t="s">
        <v>267</v>
      </c>
      <c r="F43" s="48" t="s">
        <v>661</v>
      </c>
      <c r="G43" s="110">
        <f>8594201002.62+68632414.57+988277620.76+799992087.03</f>
        <v>10451103124.980001</v>
      </c>
    </row>
    <row r="44" spans="1:8" s="76" customFormat="1" x14ac:dyDescent="0.25">
      <c r="A44" s="49">
        <f t="shared" si="1"/>
        <v>43</v>
      </c>
      <c r="B44" s="48" t="s">
        <v>413</v>
      </c>
      <c r="C44" s="107" t="str">
        <f t="shared" si="2"/>
        <v>4</v>
      </c>
      <c r="D44" s="110">
        <f>'[1]BENS MOVEIS'!$C$291</f>
        <v>35872040463.114265</v>
      </c>
      <c r="E44" s="48" t="s">
        <v>268</v>
      </c>
      <c r="F44" s="48" t="s">
        <v>359</v>
      </c>
      <c r="G44" s="110">
        <v>36277266731.169998</v>
      </c>
      <c r="H44" s="75"/>
    </row>
    <row r="45" spans="1:8" s="76" customFormat="1" x14ac:dyDescent="0.25">
      <c r="A45" s="49">
        <f t="shared" si="1"/>
        <v>44</v>
      </c>
      <c r="B45" s="48" t="s">
        <v>414</v>
      </c>
      <c r="C45" s="107" t="str">
        <f t="shared" si="2"/>
        <v>4</v>
      </c>
      <c r="D45" s="110">
        <f>+'[1]BENS IMOVEIS'!$C$108</f>
        <v>40303876771.504646</v>
      </c>
      <c r="E45" s="48" t="s">
        <v>269</v>
      </c>
      <c r="F45" s="48" t="s">
        <v>360</v>
      </c>
      <c r="G45" s="110">
        <v>57826532341.980003</v>
      </c>
      <c r="H45" s="75"/>
    </row>
    <row r="46" spans="1:8" x14ac:dyDescent="0.25">
      <c r="A46" s="49">
        <f t="shared" si="1"/>
        <v>45</v>
      </c>
      <c r="B46" s="48" t="s">
        <v>420</v>
      </c>
      <c r="C46" s="107" t="str">
        <f t="shared" si="2"/>
        <v>0</v>
      </c>
      <c r="D46" s="110">
        <v>0</v>
      </c>
      <c r="E46" s="74"/>
      <c r="F46" s="48"/>
      <c r="G46" s="110">
        <v>0</v>
      </c>
    </row>
    <row r="47" spans="1:8" x14ac:dyDescent="0.25">
      <c r="A47" s="49">
        <f t="shared" si="1"/>
        <v>46</v>
      </c>
      <c r="B47" s="48" t="s">
        <v>415</v>
      </c>
      <c r="C47" s="107" t="str">
        <f t="shared" si="2"/>
        <v>0</v>
      </c>
      <c r="D47" s="110">
        <v>0</v>
      </c>
      <c r="E47" s="49" t="s">
        <v>271</v>
      </c>
      <c r="F47" s="48"/>
      <c r="G47" s="110">
        <v>5190000</v>
      </c>
    </row>
    <row r="48" spans="1:8" x14ac:dyDescent="0.25">
      <c r="A48" s="49">
        <f t="shared" si="1"/>
        <v>47</v>
      </c>
      <c r="B48" s="48" t="s">
        <v>421</v>
      </c>
      <c r="C48" s="107" t="str">
        <f t="shared" si="2"/>
        <v>2</v>
      </c>
      <c r="D48" s="110">
        <v>288083214.79000002</v>
      </c>
      <c r="E48" s="48" t="s">
        <v>273</v>
      </c>
      <c r="F48" s="48" t="s">
        <v>612</v>
      </c>
      <c r="G48" s="110">
        <v>229645350.93000001</v>
      </c>
    </row>
    <row r="49" spans="1:7" x14ac:dyDescent="0.25">
      <c r="A49" s="49">
        <f t="shared" si="1"/>
        <v>48</v>
      </c>
      <c r="B49" s="48" t="s">
        <v>422</v>
      </c>
      <c r="C49" s="107" t="str">
        <f t="shared" si="2"/>
        <v>0</v>
      </c>
      <c r="D49" s="110">
        <f>+'[1]COMPILADO-GERAL'!$C$118</f>
        <v>3485505.52</v>
      </c>
      <c r="E49" s="48" t="s">
        <v>274</v>
      </c>
      <c r="F49" s="48" t="s">
        <v>610</v>
      </c>
      <c r="G49" s="110">
        <v>2309872.14</v>
      </c>
    </row>
    <row r="50" spans="1:7" x14ac:dyDescent="0.25">
      <c r="A50" s="49">
        <f t="shared" si="1"/>
        <v>49</v>
      </c>
      <c r="B50" s="48" t="s">
        <v>423</v>
      </c>
      <c r="C50" s="107" t="str">
        <f t="shared" si="2"/>
        <v>0</v>
      </c>
      <c r="D50" s="110">
        <v>0</v>
      </c>
      <c r="E50" s="80"/>
      <c r="F50" s="48"/>
      <c r="G50" s="110">
        <v>0</v>
      </c>
    </row>
    <row r="51" spans="1:7" x14ac:dyDescent="0.25">
      <c r="A51" s="49">
        <f t="shared" si="1"/>
        <v>50</v>
      </c>
      <c r="B51" s="48" t="s">
        <v>424</v>
      </c>
      <c r="C51" s="107" t="str">
        <f t="shared" si="2"/>
        <v>0</v>
      </c>
      <c r="D51" s="110">
        <v>23346780.68</v>
      </c>
      <c r="E51" s="48" t="s">
        <v>275</v>
      </c>
      <c r="F51" s="48" t="s">
        <v>632</v>
      </c>
      <c r="G51" s="110">
        <v>23488120.050000001</v>
      </c>
    </row>
    <row r="52" spans="1:7" x14ac:dyDescent="0.25">
      <c r="A52" s="49">
        <f t="shared" si="1"/>
        <v>51</v>
      </c>
      <c r="B52" s="48" t="s">
        <v>425</v>
      </c>
      <c r="C52" s="107" t="str">
        <f t="shared" si="2"/>
        <v>0</v>
      </c>
      <c r="D52" s="110">
        <f>+[1]EXEC_LICITACAO!$Y$77</f>
        <v>8205360.0800000001</v>
      </c>
      <c r="E52" s="48" t="s">
        <v>277</v>
      </c>
      <c r="F52" s="48" t="s">
        <v>603</v>
      </c>
      <c r="G52" s="110">
        <v>3210247.96</v>
      </c>
    </row>
    <row r="53" spans="1:7" x14ac:dyDescent="0.25">
      <c r="A53" s="49">
        <f t="shared" si="1"/>
        <v>52</v>
      </c>
      <c r="B53" s="48" t="s">
        <v>426</v>
      </c>
      <c r="C53" s="107" t="str">
        <f t="shared" si="2"/>
        <v>0</v>
      </c>
      <c r="D53" s="110">
        <v>0</v>
      </c>
      <c r="E53" s="80"/>
      <c r="F53" s="48"/>
      <c r="G53" s="113"/>
    </row>
    <row r="54" spans="1:7" x14ac:dyDescent="0.25">
      <c r="A54" s="49">
        <f t="shared" si="1"/>
        <v>53</v>
      </c>
      <c r="B54" s="48" t="s">
        <v>427</v>
      </c>
      <c r="C54" s="107" t="str">
        <f t="shared" si="2"/>
        <v>3</v>
      </c>
      <c r="D54" s="110">
        <f>+'[2]VALOR PLOA-AMAZUL'!$D$11</f>
        <v>605214169.1500001</v>
      </c>
      <c r="E54" s="48" t="s">
        <v>279</v>
      </c>
      <c r="F54" s="48" t="s">
        <v>662</v>
      </c>
      <c r="G54" s="110">
        <v>317000000</v>
      </c>
    </row>
    <row r="55" spans="1:7" x14ac:dyDescent="0.25">
      <c r="A55" s="49">
        <f t="shared" si="1"/>
        <v>54</v>
      </c>
      <c r="B55" s="48" t="s">
        <v>428</v>
      </c>
      <c r="C55" s="107" t="str">
        <f t="shared" si="2"/>
        <v>1</v>
      </c>
      <c r="D55" s="110">
        <v>186993867</v>
      </c>
      <c r="E55" s="48" t="s">
        <v>281</v>
      </c>
      <c r="F55" s="48"/>
      <c r="G55" s="112"/>
    </row>
    <row r="56" spans="1:7" x14ac:dyDescent="0.25">
      <c r="A56" s="49">
        <f t="shared" si="1"/>
        <v>55</v>
      </c>
      <c r="B56" s="48" t="s">
        <v>429</v>
      </c>
      <c r="C56" s="107" t="str">
        <f t="shared" si="2"/>
        <v>4</v>
      </c>
      <c r="D56" s="110">
        <v>2940692998</v>
      </c>
      <c r="E56" s="48" t="s">
        <v>279</v>
      </c>
      <c r="F56" s="48" t="s">
        <v>608</v>
      </c>
      <c r="G56" s="110">
        <v>1941009184</v>
      </c>
    </row>
    <row r="57" spans="1:7" x14ac:dyDescent="0.25">
      <c r="A57" s="49">
        <f t="shared" si="1"/>
        <v>56</v>
      </c>
      <c r="B57" s="48" t="s">
        <v>430</v>
      </c>
      <c r="C57" s="107" t="str">
        <f t="shared" si="2"/>
        <v>0</v>
      </c>
      <c r="D57" s="110">
        <v>0</v>
      </c>
      <c r="E57" s="80"/>
      <c r="F57" s="80"/>
      <c r="G57" s="110">
        <v>0</v>
      </c>
    </row>
    <row r="58" spans="1:7" x14ac:dyDescent="0.25">
      <c r="A58" s="49">
        <f t="shared" si="1"/>
        <v>57</v>
      </c>
      <c r="B58" s="48" t="s">
        <v>431</v>
      </c>
      <c r="C58" s="107" t="str">
        <f t="shared" si="2"/>
        <v>0</v>
      </c>
      <c r="D58" s="110">
        <v>0</v>
      </c>
      <c r="E58" s="80"/>
      <c r="F58" s="80"/>
      <c r="G58" s="110">
        <v>0</v>
      </c>
    </row>
    <row r="59" spans="1:7" x14ac:dyDescent="0.25">
      <c r="D59" s="115">
        <f>SUM(D2:D58)</f>
        <v>170044902319.25644</v>
      </c>
      <c r="G59" s="114">
        <f>SUM(G2:G58)</f>
        <v>185565871223.93997</v>
      </c>
    </row>
    <row r="60" spans="1:7" x14ac:dyDescent="0.25">
      <c r="G60" s="109"/>
    </row>
  </sheetData>
  <mergeCells count="1">
    <mergeCell ref="I1:K1"/>
  </mergeCells>
  <pageMargins left="0.62986111111111098" right="0.30972222222222201" top="0.2" bottom="0.23611111111111099" header="0.511811023622047" footer="0.511811023622047"/>
  <pageSetup paperSize="9" scale="6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x14ac:dyDescent="0.25"/>
  <cols>
    <col min="1" max="1" width="7.7109375" style="54" bestFit="1" customWidth="1"/>
    <col min="2" max="2" width="67.140625" style="50" bestFit="1" customWidth="1"/>
    <col min="3" max="3" width="15.7109375" style="129" bestFit="1" customWidth="1"/>
    <col min="4" max="4" width="26.42578125" style="130" bestFit="1" customWidth="1"/>
    <col min="5" max="5" width="15.28515625" style="130" bestFit="1" customWidth="1"/>
    <col min="6" max="6" width="17.42578125" style="130" bestFit="1" customWidth="1"/>
    <col min="7" max="7" width="4.140625" style="50" customWidth="1"/>
    <col min="8" max="8" width="23.5703125" style="54" bestFit="1" customWidth="1"/>
    <col min="9" max="9" width="27.140625" style="54" customWidth="1"/>
    <col min="10" max="10" width="18.140625" style="50" customWidth="1"/>
    <col min="11" max="16384" width="8.7109375" style="50"/>
  </cols>
  <sheetData>
    <row r="1" spans="1:10" s="54" customFormat="1" ht="38.25" x14ac:dyDescent="0.25">
      <c r="A1" s="116" t="s">
        <v>210</v>
      </c>
      <c r="B1" s="117" t="s">
        <v>8</v>
      </c>
      <c r="C1" s="118" t="s">
        <v>212</v>
      </c>
      <c r="D1" s="119" t="s">
        <v>283</v>
      </c>
      <c r="E1" s="119" t="s">
        <v>284</v>
      </c>
      <c r="F1" s="119" t="s">
        <v>285</v>
      </c>
      <c r="G1" s="120"/>
      <c r="H1" s="245" t="s">
        <v>286</v>
      </c>
      <c r="I1" s="245"/>
      <c r="J1" s="120"/>
    </row>
    <row r="2" spans="1:10" x14ac:dyDescent="0.25">
      <c r="A2" s="49">
        <v>1</v>
      </c>
      <c r="B2" s="48" t="s">
        <v>365</v>
      </c>
      <c r="C2" s="121">
        <f t="shared" ref="C2:C22" si="0">SUM(D2:F2)</f>
        <v>0.25</v>
      </c>
      <c r="D2" s="122">
        <v>0</v>
      </c>
      <c r="E2" s="122">
        <f>IF('Cadastro-Objetos de Auditoria'!Q2=1,0.25,IF('Cadastro-Objetos de Auditoria'!Q2=2,0.5,IF('Cadastro-Objetos de Auditoria'!Q2=3,0.75,IF('Cadastro-Objetos de Auditoria'!Q2&gt;3,1,0))))</f>
        <v>0.25</v>
      </c>
      <c r="F2" s="122">
        <v>0</v>
      </c>
      <c r="H2" s="123" t="s">
        <v>485</v>
      </c>
      <c r="I2" s="124">
        <v>0.25</v>
      </c>
    </row>
    <row r="3" spans="1:10" x14ac:dyDescent="0.25">
      <c r="A3" s="49">
        <f>+A2+1</f>
        <v>2</v>
      </c>
      <c r="B3" s="48" t="s">
        <v>366</v>
      </c>
      <c r="C3" s="121">
        <f t="shared" si="0"/>
        <v>3.75</v>
      </c>
      <c r="D3" s="122">
        <v>2</v>
      </c>
      <c r="E3" s="122">
        <f>IF('Cadastro-Objetos de Auditoria'!Q3=1,0.25,IF('Cadastro-Objetos de Auditoria'!Q3=2,0.5,IF('Cadastro-Objetos de Auditoria'!Q3=3,0.75,IF('Cadastro-Objetos de Auditoria'!Q3&gt;3,1,0))))</f>
        <v>0.75</v>
      </c>
      <c r="F3" s="122">
        <v>1</v>
      </c>
      <c r="H3" s="123" t="s">
        <v>486</v>
      </c>
      <c r="I3" s="124">
        <v>0.5</v>
      </c>
    </row>
    <row r="4" spans="1:10" x14ac:dyDescent="0.25">
      <c r="A4" s="49">
        <f t="shared" ref="A4:A58" si="1">+A3+1</f>
        <v>3</v>
      </c>
      <c r="B4" s="48" t="s">
        <v>367</v>
      </c>
      <c r="C4" s="121">
        <f t="shared" si="0"/>
        <v>2.25</v>
      </c>
      <c r="D4" s="122">
        <v>2</v>
      </c>
      <c r="E4" s="122">
        <f>IF('Cadastro-Objetos de Auditoria'!Q4=1,0.25,IF('Cadastro-Objetos de Auditoria'!Q4=2,0.5,IF('Cadastro-Objetos de Auditoria'!Q4=3,0.75,IF('Cadastro-Objetos de Auditoria'!Q4&gt;3,1,0))))</f>
        <v>0.25</v>
      </c>
      <c r="F4" s="122">
        <v>0</v>
      </c>
      <c r="H4" s="123" t="s">
        <v>487</v>
      </c>
      <c r="I4" s="124">
        <v>0.75</v>
      </c>
    </row>
    <row r="5" spans="1:10" x14ac:dyDescent="0.25">
      <c r="A5" s="49">
        <f t="shared" si="1"/>
        <v>4</v>
      </c>
      <c r="B5" s="48" t="s">
        <v>368</v>
      </c>
      <c r="C5" s="121">
        <f t="shared" si="0"/>
        <v>2.75</v>
      </c>
      <c r="D5" s="122">
        <v>2</v>
      </c>
      <c r="E5" s="122">
        <f>IF('Cadastro-Objetos de Auditoria'!Q5=1,0.25,IF('Cadastro-Objetos de Auditoria'!Q5=2,0.5,IF('Cadastro-Objetos de Auditoria'!Q5=3,0.75,IF('Cadastro-Objetos de Auditoria'!Q5&gt;3,1,0))))</f>
        <v>0.75</v>
      </c>
      <c r="F5" s="122">
        <v>0</v>
      </c>
      <c r="H5" s="123" t="s">
        <v>287</v>
      </c>
      <c r="I5" s="124">
        <v>1</v>
      </c>
    </row>
    <row r="6" spans="1:10" x14ac:dyDescent="0.25">
      <c r="A6" s="49">
        <f t="shared" si="1"/>
        <v>5</v>
      </c>
      <c r="B6" s="48" t="s">
        <v>416</v>
      </c>
      <c r="C6" s="121">
        <f t="shared" si="0"/>
        <v>0.5</v>
      </c>
      <c r="D6" s="122">
        <v>0</v>
      </c>
      <c r="E6" s="122">
        <f>IF('Cadastro-Objetos de Auditoria'!Q6=1,0.25,IF('Cadastro-Objetos de Auditoria'!Q6=2,0.5,IF('Cadastro-Objetos de Auditoria'!Q6=3,0.75,IF('Cadastro-Objetos de Auditoria'!Q6&gt;3,1,0))))</f>
        <v>0.5</v>
      </c>
      <c r="F6" s="122">
        <v>0</v>
      </c>
      <c r="I6" s="125"/>
    </row>
    <row r="7" spans="1:10" x14ac:dyDescent="0.25">
      <c r="A7" s="49">
        <f t="shared" si="1"/>
        <v>6</v>
      </c>
      <c r="B7" s="48" t="s">
        <v>371</v>
      </c>
      <c r="C7" s="121">
        <f t="shared" si="0"/>
        <v>0.75</v>
      </c>
      <c r="D7" s="122">
        <v>0</v>
      </c>
      <c r="E7" s="122">
        <f>IF('Cadastro-Objetos de Auditoria'!Q7=1,0.25,IF('Cadastro-Objetos de Auditoria'!Q7=2,0.5,IF('Cadastro-Objetos de Auditoria'!Q7=3,0.75,IF('Cadastro-Objetos de Auditoria'!Q7&gt;3,1,0))))</f>
        <v>0.75</v>
      </c>
      <c r="F7" s="122">
        <v>0</v>
      </c>
      <c r="H7" s="245" t="s">
        <v>285</v>
      </c>
      <c r="I7" s="245"/>
    </row>
    <row r="8" spans="1:10" x14ac:dyDescent="0.25">
      <c r="A8" s="49">
        <f t="shared" si="1"/>
        <v>7</v>
      </c>
      <c r="B8" s="48" t="s">
        <v>417</v>
      </c>
      <c r="C8" s="121">
        <f t="shared" si="0"/>
        <v>2.25</v>
      </c>
      <c r="D8" s="122">
        <v>2</v>
      </c>
      <c r="E8" s="122">
        <f>IF('Cadastro-Objetos de Auditoria'!Q8=1,0.25,IF('Cadastro-Objetos de Auditoria'!Q8=2,0.5,IF('Cadastro-Objetos de Auditoria'!Q8=3,0.75,IF('Cadastro-Objetos de Auditoria'!Q8&gt;3,1,0))))</f>
        <v>0.25</v>
      </c>
      <c r="F8" s="122">
        <v>0</v>
      </c>
      <c r="H8" s="123" t="s">
        <v>288</v>
      </c>
      <c r="I8" s="124">
        <v>1</v>
      </c>
    </row>
    <row r="9" spans="1:10" x14ac:dyDescent="0.25">
      <c r="A9" s="49">
        <f t="shared" si="1"/>
        <v>8</v>
      </c>
      <c r="B9" s="48" t="s">
        <v>372</v>
      </c>
      <c r="C9" s="121">
        <f>SUM(D9:F9)</f>
        <v>2.25</v>
      </c>
      <c r="D9" s="122">
        <v>2</v>
      </c>
      <c r="E9" s="122">
        <f>IF('Cadastro-Objetos de Auditoria'!Q9=1,0.25,IF('Cadastro-Objetos de Auditoria'!Q9=2,0.5,IF('Cadastro-Objetos de Auditoria'!Q9=3,0.75,IF('Cadastro-Objetos de Auditoria'!Q9&gt;3,1,0))))</f>
        <v>0.25</v>
      </c>
      <c r="F9" s="122">
        <v>0</v>
      </c>
      <c r="H9" s="123" t="s">
        <v>289</v>
      </c>
      <c r="I9" s="124">
        <v>0</v>
      </c>
    </row>
    <row r="10" spans="1:10" x14ac:dyDescent="0.25">
      <c r="A10" s="49">
        <f t="shared" si="1"/>
        <v>9</v>
      </c>
      <c r="B10" s="48" t="s">
        <v>375</v>
      </c>
      <c r="C10" s="121">
        <f t="shared" si="0"/>
        <v>0.25</v>
      </c>
      <c r="D10" s="122">
        <v>0</v>
      </c>
      <c r="E10" s="122">
        <f>IF('Cadastro-Objetos de Auditoria'!Q10=1,0.25,IF('Cadastro-Objetos de Auditoria'!Q10=2,0.5,IF('Cadastro-Objetos de Auditoria'!Q10=3,0.75,IF('Cadastro-Objetos de Auditoria'!Q10&gt;3,1,0))))</f>
        <v>0.25</v>
      </c>
      <c r="F10" s="122">
        <v>0</v>
      </c>
    </row>
    <row r="11" spans="1:10" x14ac:dyDescent="0.25">
      <c r="A11" s="49">
        <f t="shared" si="1"/>
        <v>10</v>
      </c>
      <c r="B11" s="48" t="s">
        <v>376</v>
      </c>
      <c r="C11" s="121">
        <f t="shared" si="0"/>
        <v>0.25</v>
      </c>
      <c r="D11" s="122">
        <v>0</v>
      </c>
      <c r="E11" s="122">
        <f>IF('Cadastro-Objetos de Auditoria'!Q11=1,0.25,IF('Cadastro-Objetos de Auditoria'!Q11=2,0.5,IF('Cadastro-Objetos de Auditoria'!Q11=3,0.75,IF('Cadastro-Objetos de Auditoria'!Q11&gt;3,1,0))))</f>
        <v>0.25</v>
      </c>
      <c r="F11" s="122">
        <v>0</v>
      </c>
      <c r="H11" s="245" t="s">
        <v>283</v>
      </c>
      <c r="I11" s="245"/>
    </row>
    <row r="12" spans="1:10" x14ac:dyDescent="0.25">
      <c r="A12" s="49">
        <f t="shared" si="1"/>
        <v>11</v>
      </c>
      <c r="B12" s="48" t="s">
        <v>377</v>
      </c>
      <c r="C12" s="121">
        <f t="shared" si="0"/>
        <v>3.5</v>
      </c>
      <c r="D12" s="122">
        <v>2</v>
      </c>
      <c r="E12" s="122">
        <f>IF('Cadastro-Objetos de Auditoria'!Q12=1,0.25,IF('Cadastro-Objetos de Auditoria'!Q12=2,0.5,IF('Cadastro-Objetos de Auditoria'!Q12=3,0.75,IF('Cadastro-Objetos de Auditoria'!Q12&gt;3,1,0))))</f>
        <v>0.5</v>
      </c>
      <c r="F12" s="122">
        <v>1</v>
      </c>
      <c r="H12" s="123" t="s">
        <v>288</v>
      </c>
      <c r="I12" s="124">
        <v>2</v>
      </c>
    </row>
    <row r="13" spans="1:10" x14ac:dyDescent="0.25">
      <c r="A13" s="49">
        <f t="shared" si="1"/>
        <v>12</v>
      </c>
      <c r="B13" s="48" t="s">
        <v>379</v>
      </c>
      <c r="C13" s="121">
        <f t="shared" si="0"/>
        <v>3.25</v>
      </c>
      <c r="D13" s="122">
        <v>2</v>
      </c>
      <c r="E13" s="122">
        <f>IF('Cadastro-Objetos de Auditoria'!Q13=1,0.25,IF('Cadastro-Objetos de Auditoria'!Q13=2,0.5,IF('Cadastro-Objetos de Auditoria'!Q13=3,0.75,IF('Cadastro-Objetos de Auditoria'!Q13&gt;3,1,0))))</f>
        <v>0.25</v>
      </c>
      <c r="F13" s="122">
        <v>1</v>
      </c>
      <c r="H13" s="123" t="s">
        <v>289</v>
      </c>
      <c r="I13" s="124">
        <v>0</v>
      </c>
    </row>
    <row r="14" spans="1:10" x14ac:dyDescent="0.25">
      <c r="A14" s="49">
        <f t="shared" si="1"/>
        <v>13</v>
      </c>
      <c r="B14" s="48" t="s">
        <v>383</v>
      </c>
      <c r="C14" s="121">
        <f t="shared" si="0"/>
        <v>3.25</v>
      </c>
      <c r="D14" s="122">
        <v>2</v>
      </c>
      <c r="E14" s="122">
        <f>IF('Cadastro-Objetos de Auditoria'!Q14=1,0.25,IF('Cadastro-Objetos de Auditoria'!Q14=2,0.5,IF('Cadastro-Objetos de Auditoria'!Q14=3,0.75,IF('Cadastro-Objetos de Auditoria'!Q14&gt;3,1,0))))</f>
        <v>0.25</v>
      </c>
      <c r="F14" s="122">
        <v>1</v>
      </c>
      <c r="H14" s="120"/>
    </row>
    <row r="15" spans="1:10" x14ac:dyDescent="0.25">
      <c r="A15" s="49">
        <f t="shared" si="1"/>
        <v>14</v>
      </c>
      <c r="B15" s="48" t="s">
        <v>384</v>
      </c>
      <c r="C15" s="121">
        <f t="shared" si="0"/>
        <v>3.25</v>
      </c>
      <c r="D15" s="122">
        <v>2</v>
      </c>
      <c r="E15" s="122">
        <f>IF('Cadastro-Objetos de Auditoria'!Q15=1,0.25,IF('Cadastro-Objetos de Auditoria'!Q15=2,0.5,IF('Cadastro-Objetos de Auditoria'!Q15=3,0.75,IF('Cadastro-Objetos de Auditoria'!Q15&gt;3,1,0))))</f>
        <v>0.25</v>
      </c>
      <c r="F15" s="122">
        <v>1</v>
      </c>
    </row>
    <row r="16" spans="1:10" x14ac:dyDescent="0.25">
      <c r="A16" s="49">
        <f t="shared" si="1"/>
        <v>15</v>
      </c>
      <c r="B16" s="48" t="s">
        <v>385</v>
      </c>
      <c r="C16" s="121">
        <f t="shared" si="0"/>
        <v>3.25</v>
      </c>
      <c r="D16" s="122">
        <v>2</v>
      </c>
      <c r="E16" s="122">
        <f>IF('Cadastro-Objetos de Auditoria'!Q16=1,0.25,IF('Cadastro-Objetos de Auditoria'!Q16=2,0.5,IF('Cadastro-Objetos de Auditoria'!Q16=3,0.75,IF('Cadastro-Objetos de Auditoria'!Q16&gt;3,1,0))))</f>
        <v>0.25</v>
      </c>
      <c r="F16" s="122">
        <v>1</v>
      </c>
    </row>
    <row r="17" spans="1:6" x14ac:dyDescent="0.25">
      <c r="A17" s="49">
        <f t="shared" si="1"/>
        <v>16</v>
      </c>
      <c r="B17" s="48" t="s">
        <v>386</v>
      </c>
      <c r="C17" s="121">
        <f t="shared" si="0"/>
        <v>3.25</v>
      </c>
      <c r="D17" s="122">
        <v>2</v>
      </c>
      <c r="E17" s="122">
        <f>IF('Cadastro-Objetos de Auditoria'!Q17=1,0.25,IF('Cadastro-Objetos de Auditoria'!Q17=2,0.5,IF('Cadastro-Objetos de Auditoria'!Q17=3,0.75,IF('Cadastro-Objetos de Auditoria'!Q17&gt;3,1,0))))</f>
        <v>0.25</v>
      </c>
      <c r="F17" s="122">
        <v>1</v>
      </c>
    </row>
    <row r="18" spans="1:6" x14ac:dyDescent="0.25">
      <c r="A18" s="49">
        <f t="shared" si="1"/>
        <v>17</v>
      </c>
      <c r="B18" s="48" t="s">
        <v>387</v>
      </c>
      <c r="C18" s="121">
        <f t="shared" si="0"/>
        <v>3.25</v>
      </c>
      <c r="D18" s="122">
        <v>2</v>
      </c>
      <c r="E18" s="122">
        <f>IF('Cadastro-Objetos de Auditoria'!Q18=1,0.25,IF('Cadastro-Objetos de Auditoria'!Q18=2,0.5,IF('Cadastro-Objetos de Auditoria'!Q18=3,0.75,IF('Cadastro-Objetos de Auditoria'!Q18&gt;3,1,0))))</f>
        <v>0.25</v>
      </c>
      <c r="F18" s="122">
        <v>1</v>
      </c>
    </row>
    <row r="19" spans="1:6" x14ac:dyDescent="0.25">
      <c r="A19" s="49">
        <f t="shared" si="1"/>
        <v>18</v>
      </c>
      <c r="B19" s="48" t="s">
        <v>388</v>
      </c>
      <c r="C19" s="121">
        <f t="shared" si="0"/>
        <v>0.5</v>
      </c>
      <c r="D19" s="122">
        <v>0</v>
      </c>
      <c r="E19" s="122">
        <f>IF('Cadastro-Objetos de Auditoria'!Q19=1,0.25,IF('Cadastro-Objetos de Auditoria'!Q19=2,0.5,IF('Cadastro-Objetos de Auditoria'!Q19=3,0.75,IF('Cadastro-Objetos de Auditoria'!Q19&gt;3,1,0))))</f>
        <v>0.5</v>
      </c>
      <c r="F19" s="122">
        <v>0</v>
      </c>
    </row>
    <row r="20" spans="1:6" x14ac:dyDescent="0.25">
      <c r="A20" s="49">
        <f t="shared" si="1"/>
        <v>19</v>
      </c>
      <c r="B20" s="48" t="s">
        <v>418</v>
      </c>
      <c r="C20" s="121">
        <f t="shared" si="0"/>
        <v>3.25</v>
      </c>
      <c r="D20" s="122">
        <v>2</v>
      </c>
      <c r="E20" s="122">
        <f>IF('Cadastro-Objetos de Auditoria'!Q20=1,0.25,IF('Cadastro-Objetos de Auditoria'!Q20=2,0.5,IF('Cadastro-Objetos de Auditoria'!Q20=3,0.75,IF('Cadastro-Objetos de Auditoria'!Q20&gt;3,1,0))))</f>
        <v>0.25</v>
      </c>
      <c r="F20" s="122">
        <v>1</v>
      </c>
    </row>
    <row r="21" spans="1:6" x14ac:dyDescent="0.25">
      <c r="A21" s="49">
        <f t="shared" si="1"/>
        <v>20</v>
      </c>
      <c r="B21" s="48" t="s">
        <v>390</v>
      </c>
      <c r="C21" s="121">
        <f t="shared" si="0"/>
        <v>0.25</v>
      </c>
      <c r="D21" s="122">
        <v>0</v>
      </c>
      <c r="E21" s="122">
        <f>IF('Cadastro-Objetos de Auditoria'!Q21=1,0.25,IF('Cadastro-Objetos de Auditoria'!Q21=2,0.5,IF('Cadastro-Objetos de Auditoria'!Q21=3,0.75,IF('Cadastro-Objetos de Auditoria'!Q21&gt;3,1,0))))</f>
        <v>0.25</v>
      </c>
      <c r="F21" s="122">
        <v>0</v>
      </c>
    </row>
    <row r="22" spans="1:6" x14ac:dyDescent="0.25">
      <c r="A22" s="49">
        <f t="shared" si="1"/>
        <v>21</v>
      </c>
      <c r="B22" s="48" t="s">
        <v>391</v>
      </c>
      <c r="C22" s="121">
        <f t="shared" si="0"/>
        <v>3.25</v>
      </c>
      <c r="D22" s="122">
        <v>2</v>
      </c>
      <c r="E22" s="122">
        <f>IF('Cadastro-Objetos de Auditoria'!Q22=1,0.25,IF('Cadastro-Objetos de Auditoria'!Q22=2,0.5,IF('Cadastro-Objetos de Auditoria'!Q22=3,0.75,IF('Cadastro-Objetos de Auditoria'!Q22&gt;3,1,0))))</f>
        <v>0.25</v>
      </c>
      <c r="F22" s="122">
        <v>1</v>
      </c>
    </row>
    <row r="23" spans="1:6" x14ac:dyDescent="0.25">
      <c r="A23" s="49">
        <f t="shared" si="1"/>
        <v>22</v>
      </c>
      <c r="B23" s="48" t="s">
        <v>392</v>
      </c>
      <c r="C23" s="121">
        <v>0.25</v>
      </c>
      <c r="D23" s="122">
        <v>0</v>
      </c>
      <c r="E23" s="122">
        <f>IF('Cadastro-Objetos de Auditoria'!Q23=1,0.25,IF('Cadastro-Objetos de Auditoria'!Q23=2,0.5,IF('Cadastro-Objetos de Auditoria'!Q23=3,0.75,IF('Cadastro-Objetos de Auditoria'!Q23&gt;3,1,0))))</f>
        <v>0.25</v>
      </c>
      <c r="F23" s="122">
        <v>0</v>
      </c>
    </row>
    <row r="24" spans="1:6" x14ac:dyDescent="0.25">
      <c r="A24" s="49">
        <f t="shared" si="1"/>
        <v>23</v>
      </c>
      <c r="B24" s="48" t="s">
        <v>393</v>
      </c>
      <c r="C24" s="121">
        <f>SUM(D24:F24)</f>
        <v>0.25</v>
      </c>
      <c r="D24" s="122">
        <v>0</v>
      </c>
      <c r="E24" s="122">
        <f>IF('Cadastro-Objetos de Auditoria'!Q24=1,0.25,IF('Cadastro-Objetos de Auditoria'!Q24=2,0.5,IF('Cadastro-Objetos de Auditoria'!Q24=3,0.75,IF('Cadastro-Objetos de Auditoria'!Q24&gt;3,1,0))))</f>
        <v>0.25</v>
      </c>
      <c r="F24" s="122">
        <v>0</v>
      </c>
    </row>
    <row r="25" spans="1:6" x14ac:dyDescent="0.25">
      <c r="A25" s="49">
        <f t="shared" si="1"/>
        <v>24</v>
      </c>
      <c r="B25" s="48" t="s">
        <v>394</v>
      </c>
      <c r="C25" s="121">
        <v>0.25</v>
      </c>
      <c r="D25" s="122">
        <v>0</v>
      </c>
      <c r="E25" s="122">
        <f>IF('Cadastro-Objetos de Auditoria'!Q25=1,0.25,IF('Cadastro-Objetos de Auditoria'!Q25=2,0.5,IF('Cadastro-Objetos de Auditoria'!Q25=3,0.75,IF('Cadastro-Objetos de Auditoria'!Q25&gt;3,1,0))))</f>
        <v>0.25</v>
      </c>
      <c r="F25" s="122">
        <v>0</v>
      </c>
    </row>
    <row r="26" spans="1:6" x14ac:dyDescent="0.25">
      <c r="A26" s="49">
        <f t="shared" si="1"/>
        <v>25</v>
      </c>
      <c r="B26" s="48" t="s">
        <v>395</v>
      </c>
      <c r="C26" s="121">
        <f t="shared" ref="C26:C58" si="2">SUM(D26:F26)</f>
        <v>2.5</v>
      </c>
      <c r="D26" s="122">
        <v>2</v>
      </c>
      <c r="E26" s="122">
        <f>IF('Cadastro-Objetos de Auditoria'!Q26=1,0.25,IF('Cadastro-Objetos de Auditoria'!Q26=2,0.5,IF('Cadastro-Objetos de Auditoria'!Q26=3,0.75,IF('Cadastro-Objetos de Auditoria'!Q26&gt;3,1,0))))</f>
        <v>0.5</v>
      </c>
      <c r="F26" s="122">
        <v>0</v>
      </c>
    </row>
    <row r="27" spans="1:6" x14ac:dyDescent="0.25">
      <c r="A27" s="49">
        <f t="shared" si="1"/>
        <v>26</v>
      </c>
      <c r="B27" s="48" t="s">
        <v>396</v>
      </c>
      <c r="C27" s="121">
        <f t="shared" si="2"/>
        <v>3.25</v>
      </c>
      <c r="D27" s="122">
        <v>2</v>
      </c>
      <c r="E27" s="122">
        <f>IF('Cadastro-Objetos de Auditoria'!Q27=1,0.25,IF('Cadastro-Objetos de Auditoria'!Q27=2,0.5,IF('Cadastro-Objetos de Auditoria'!Q27=3,0.75,IF('Cadastro-Objetos de Auditoria'!Q27&gt;3,1,0))))</f>
        <v>0.25</v>
      </c>
      <c r="F27" s="122">
        <v>1</v>
      </c>
    </row>
    <row r="28" spans="1:6" x14ac:dyDescent="0.25">
      <c r="A28" s="49">
        <f t="shared" si="1"/>
        <v>27</v>
      </c>
      <c r="B28" s="48" t="s">
        <v>398</v>
      </c>
      <c r="C28" s="121">
        <f t="shared" si="2"/>
        <v>0.25</v>
      </c>
      <c r="D28" s="122">
        <v>0</v>
      </c>
      <c r="E28" s="122">
        <f>IF('Cadastro-Objetos de Auditoria'!Q28=1,0.25,IF('Cadastro-Objetos de Auditoria'!Q28=2,0.5,IF('Cadastro-Objetos de Auditoria'!Q28=3,0.75,IF('Cadastro-Objetos de Auditoria'!Q28&gt;3,1,0))))</f>
        <v>0.25</v>
      </c>
      <c r="F28" s="122">
        <v>0</v>
      </c>
    </row>
    <row r="29" spans="1:6" x14ac:dyDescent="0.25">
      <c r="A29" s="49">
        <f t="shared" si="1"/>
        <v>28</v>
      </c>
      <c r="B29" s="48" t="s">
        <v>399</v>
      </c>
      <c r="C29" s="121">
        <f t="shared" si="2"/>
        <v>1.25</v>
      </c>
      <c r="D29" s="122">
        <v>0</v>
      </c>
      <c r="E29" s="122">
        <f>IF('Cadastro-Objetos de Auditoria'!Q29=1,0.25,IF('Cadastro-Objetos de Auditoria'!Q29=2,0.5,IF('Cadastro-Objetos de Auditoria'!Q29=3,0.75,IF('Cadastro-Objetos de Auditoria'!Q29&gt;3,1,0))))</f>
        <v>0.25</v>
      </c>
      <c r="F29" s="122">
        <v>1</v>
      </c>
    </row>
    <row r="30" spans="1:6" x14ac:dyDescent="0.25">
      <c r="A30" s="49">
        <f t="shared" si="1"/>
        <v>29</v>
      </c>
      <c r="B30" s="48" t="s">
        <v>400</v>
      </c>
      <c r="C30" s="121">
        <f t="shared" si="2"/>
        <v>1.25</v>
      </c>
      <c r="D30" s="122">
        <v>0</v>
      </c>
      <c r="E30" s="122">
        <f>IF('Cadastro-Objetos de Auditoria'!Q30=1,0.25,IF('Cadastro-Objetos de Auditoria'!Q30=2,0.5,IF('Cadastro-Objetos de Auditoria'!Q30=3,0.75,IF('Cadastro-Objetos de Auditoria'!Q30&gt;3,1,0))))</f>
        <v>0.25</v>
      </c>
      <c r="F30" s="122">
        <v>1</v>
      </c>
    </row>
    <row r="31" spans="1:6" x14ac:dyDescent="0.25">
      <c r="A31" s="49">
        <f t="shared" si="1"/>
        <v>30</v>
      </c>
      <c r="B31" s="48" t="s">
        <v>401</v>
      </c>
      <c r="C31" s="121">
        <f t="shared" si="2"/>
        <v>1.25</v>
      </c>
      <c r="D31" s="122">
        <v>0</v>
      </c>
      <c r="E31" s="122">
        <f>IF('Cadastro-Objetos de Auditoria'!Q31=1,0.25,IF('Cadastro-Objetos de Auditoria'!Q31=2,0.5,IF('Cadastro-Objetos de Auditoria'!Q31=3,0.75,IF('Cadastro-Objetos de Auditoria'!Q31&gt;3,1,0))))</f>
        <v>0.25</v>
      </c>
      <c r="F31" s="122">
        <v>1</v>
      </c>
    </row>
    <row r="32" spans="1:6" x14ac:dyDescent="0.25">
      <c r="A32" s="49">
        <f t="shared" si="1"/>
        <v>31</v>
      </c>
      <c r="B32" s="48" t="s">
        <v>402</v>
      </c>
      <c r="C32" s="121">
        <f t="shared" si="2"/>
        <v>1.25</v>
      </c>
      <c r="D32" s="122">
        <v>0</v>
      </c>
      <c r="E32" s="122">
        <f>IF('Cadastro-Objetos de Auditoria'!Q32=1,0.25,IF('Cadastro-Objetos de Auditoria'!Q32=2,0.5,IF('Cadastro-Objetos de Auditoria'!Q32=3,0.75,IF('Cadastro-Objetos de Auditoria'!Q32&gt;3,1,0))))</f>
        <v>0.25</v>
      </c>
      <c r="F32" s="122">
        <v>1</v>
      </c>
    </row>
    <row r="33" spans="1:6" x14ac:dyDescent="0.25">
      <c r="A33" s="49">
        <f t="shared" si="1"/>
        <v>32</v>
      </c>
      <c r="B33" s="48" t="s">
        <v>403</v>
      </c>
      <c r="C33" s="121">
        <f t="shared" si="2"/>
        <v>1.25</v>
      </c>
      <c r="D33" s="122">
        <v>0</v>
      </c>
      <c r="E33" s="122">
        <f>IF('Cadastro-Objetos de Auditoria'!Q33=1,0.25,IF('Cadastro-Objetos de Auditoria'!Q33=2,0.5,IF('Cadastro-Objetos de Auditoria'!Q33=3,0.75,IF('Cadastro-Objetos de Auditoria'!Q33&gt;3,1,0))))</f>
        <v>0.25</v>
      </c>
      <c r="F33" s="122">
        <v>1</v>
      </c>
    </row>
    <row r="34" spans="1:6" x14ac:dyDescent="0.25">
      <c r="A34" s="49">
        <f t="shared" si="1"/>
        <v>33</v>
      </c>
      <c r="B34" s="48" t="s">
        <v>404</v>
      </c>
      <c r="C34" s="121">
        <f t="shared" si="2"/>
        <v>0.25</v>
      </c>
      <c r="D34" s="122">
        <v>0</v>
      </c>
      <c r="E34" s="122">
        <f>IF('Cadastro-Objetos de Auditoria'!Q34=1,0.25,IF('Cadastro-Objetos de Auditoria'!Q34=2,0.5,IF('Cadastro-Objetos de Auditoria'!Q34=3,0.75,IF('Cadastro-Objetos de Auditoria'!Q34&gt;3,1,0))))</f>
        <v>0.25</v>
      </c>
      <c r="F34" s="122">
        <v>0</v>
      </c>
    </row>
    <row r="35" spans="1:6" x14ac:dyDescent="0.25">
      <c r="A35" s="49">
        <f t="shared" si="1"/>
        <v>34</v>
      </c>
      <c r="B35" s="48" t="s">
        <v>405</v>
      </c>
      <c r="C35" s="121">
        <f t="shared" si="2"/>
        <v>0.25</v>
      </c>
      <c r="D35" s="122">
        <v>0</v>
      </c>
      <c r="E35" s="122">
        <f>IF('Cadastro-Objetos de Auditoria'!Q35=1,0.25,IF('Cadastro-Objetos de Auditoria'!Q35=2,0.5,IF('Cadastro-Objetos de Auditoria'!Q35=3,0.75,IF('Cadastro-Objetos de Auditoria'!Q35&gt;3,1,0))))</f>
        <v>0.25</v>
      </c>
      <c r="F35" s="122">
        <v>0</v>
      </c>
    </row>
    <row r="36" spans="1:6" x14ac:dyDescent="0.25">
      <c r="A36" s="49">
        <f t="shared" si="1"/>
        <v>35</v>
      </c>
      <c r="B36" s="48" t="s">
        <v>406</v>
      </c>
      <c r="C36" s="121">
        <f t="shared" si="2"/>
        <v>0</v>
      </c>
      <c r="D36" s="122">
        <v>0</v>
      </c>
      <c r="E36" s="122">
        <f>IF('Cadastro-Objetos de Auditoria'!Q36=1,0.25,IF('Cadastro-Objetos de Auditoria'!Q36=2,0.5,IF('Cadastro-Objetos de Auditoria'!Q36=3,0.75,IF('Cadastro-Objetos de Auditoria'!Q36&gt;3,1,0))))</f>
        <v>0</v>
      </c>
      <c r="F36" s="122">
        <v>0</v>
      </c>
    </row>
    <row r="37" spans="1:6" x14ac:dyDescent="0.25">
      <c r="A37" s="49">
        <f t="shared" si="1"/>
        <v>36</v>
      </c>
      <c r="B37" s="48" t="s">
        <v>407</v>
      </c>
      <c r="C37" s="121">
        <f t="shared" si="2"/>
        <v>0.25</v>
      </c>
      <c r="D37" s="122">
        <v>0</v>
      </c>
      <c r="E37" s="122">
        <f>IF('Cadastro-Objetos de Auditoria'!Q37=1,0.25,IF('Cadastro-Objetos de Auditoria'!Q37=2,0.5,IF('Cadastro-Objetos de Auditoria'!Q37=3,0.75,IF('Cadastro-Objetos de Auditoria'!Q37&gt;3,1,0))))</f>
        <v>0.25</v>
      </c>
      <c r="F37" s="122">
        <v>0</v>
      </c>
    </row>
    <row r="38" spans="1:6" x14ac:dyDescent="0.25">
      <c r="A38" s="49">
        <f t="shared" si="1"/>
        <v>37</v>
      </c>
      <c r="B38" s="48" t="s">
        <v>419</v>
      </c>
      <c r="C38" s="121">
        <f t="shared" si="2"/>
        <v>0</v>
      </c>
      <c r="D38" s="122">
        <v>0</v>
      </c>
      <c r="E38" s="122">
        <f>IF('Cadastro-Objetos de Auditoria'!Q38=1,0.25,IF('Cadastro-Objetos de Auditoria'!Q38=2,0.5,IF('Cadastro-Objetos de Auditoria'!Q38=3,0.75,IF('Cadastro-Objetos de Auditoria'!Q38&gt;3,1,0))))</f>
        <v>0</v>
      </c>
      <c r="F38" s="122">
        <v>0</v>
      </c>
    </row>
    <row r="39" spans="1:6" x14ac:dyDescent="0.25">
      <c r="A39" s="49">
        <f t="shared" si="1"/>
        <v>38</v>
      </c>
      <c r="B39" s="48" t="s">
        <v>408</v>
      </c>
      <c r="C39" s="121">
        <f t="shared" si="2"/>
        <v>0.25</v>
      </c>
      <c r="D39" s="122">
        <v>0</v>
      </c>
      <c r="E39" s="122">
        <f>IF('Cadastro-Objetos de Auditoria'!Q39=1,0.25,IF('Cadastro-Objetos de Auditoria'!Q39=2,0.5,IF('Cadastro-Objetos de Auditoria'!Q39=3,0.75,IF('Cadastro-Objetos de Auditoria'!Q39&gt;3,1,0))))</f>
        <v>0.25</v>
      </c>
      <c r="F39" s="122">
        <v>0</v>
      </c>
    </row>
    <row r="40" spans="1:6" x14ac:dyDescent="0.25">
      <c r="A40" s="49">
        <f t="shared" si="1"/>
        <v>39</v>
      </c>
      <c r="B40" s="48" t="s">
        <v>409</v>
      </c>
      <c r="C40" s="121">
        <f t="shared" si="2"/>
        <v>0.25</v>
      </c>
      <c r="D40" s="122">
        <v>0</v>
      </c>
      <c r="E40" s="122">
        <f>IF('Cadastro-Objetos de Auditoria'!Q40=1,0.25,IF('Cadastro-Objetos de Auditoria'!Q40=2,0.5,IF('Cadastro-Objetos de Auditoria'!Q40=3,0.75,IF('Cadastro-Objetos de Auditoria'!Q40&gt;3,1,0))))</f>
        <v>0.25</v>
      </c>
      <c r="F40" s="122">
        <v>0</v>
      </c>
    </row>
    <row r="41" spans="1:6" x14ac:dyDescent="0.25">
      <c r="A41" s="49">
        <f t="shared" si="1"/>
        <v>40</v>
      </c>
      <c r="B41" s="48" t="s">
        <v>410</v>
      </c>
      <c r="C41" s="121">
        <f t="shared" si="2"/>
        <v>0</v>
      </c>
      <c r="D41" s="122">
        <v>0</v>
      </c>
      <c r="E41" s="122">
        <f>IF('Cadastro-Objetos de Auditoria'!Q41=1,0.25,IF('Cadastro-Objetos de Auditoria'!Q41=2,0.5,IF('Cadastro-Objetos de Auditoria'!Q41=3,0.75,IF('Cadastro-Objetos de Auditoria'!Q41&gt;3,1,0))))</f>
        <v>0</v>
      </c>
      <c r="F41" s="122">
        <v>0</v>
      </c>
    </row>
    <row r="42" spans="1:6" x14ac:dyDescent="0.25">
      <c r="A42" s="49">
        <f t="shared" si="1"/>
        <v>41</v>
      </c>
      <c r="B42" s="48" t="s">
        <v>411</v>
      </c>
      <c r="C42" s="121">
        <f t="shared" si="2"/>
        <v>0.25</v>
      </c>
      <c r="D42" s="122">
        <v>0</v>
      </c>
      <c r="E42" s="122">
        <f>IF('Cadastro-Objetos de Auditoria'!Q42=1,0.25,IF('Cadastro-Objetos de Auditoria'!Q42=2,0.5,IF('Cadastro-Objetos de Auditoria'!Q42=3,0.75,IF('Cadastro-Objetos de Auditoria'!Q42&gt;3,1,0))))</f>
        <v>0.25</v>
      </c>
      <c r="F42" s="122">
        <v>0</v>
      </c>
    </row>
    <row r="43" spans="1:6" x14ac:dyDescent="0.25">
      <c r="A43" s="49">
        <f t="shared" si="1"/>
        <v>42</v>
      </c>
      <c r="B43" s="48" t="s">
        <v>412</v>
      </c>
      <c r="C43" s="121">
        <f t="shared" si="2"/>
        <v>0.25</v>
      </c>
      <c r="D43" s="122">
        <v>0</v>
      </c>
      <c r="E43" s="122">
        <f>IF('Cadastro-Objetos de Auditoria'!Q43=1,0.25,IF('Cadastro-Objetos de Auditoria'!Q43=2,0.5,IF('Cadastro-Objetos de Auditoria'!Q43=3,0.75,IF('Cadastro-Objetos de Auditoria'!Q43&gt;3,1,0))))</f>
        <v>0.25</v>
      </c>
      <c r="F43" s="122">
        <v>0</v>
      </c>
    </row>
    <row r="44" spans="1:6" x14ac:dyDescent="0.25">
      <c r="A44" s="49">
        <f t="shared" si="1"/>
        <v>43</v>
      </c>
      <c r="B44" s="48" t="s">
        <v>413</v>
      </c>
      <c r="C44" s="121">
        <f t="shared" si="2"/>
        <v>0.25</v>
      </c>
      <c r="D44" s="122">
        <v>0</v>
      </c>
      <c r="E44" s="122">
        <f>IF('Cadastro-Objetos de Auditoria'!Q44=1,0.25,IF('Cadastro-Objetos de Auditoria'!Q44=2,0.5,IF('Cadastro-Objetos de Auditoria'!Q44=3,0.75,IF('Cadastro-Objetos de Auditoria'!Q44&gt;3,1,0))))</f>
        <v>0.25</v>
      </c>
      <c r="F44" s="122">
        <v>0</v>
      </c>
    </row>
    <row r="45" spans="1:6" x14ac:dyDescent="0.25">
      <c r="A45" s="49">
        <f t="shared" si="1"/>
        <v>44</v>
      </c>
      <c r="B45" s="48" t="s">
        <v>414</v>
      </c>
      <c r="C45" s="121">
        <f t="shared" si="2"/>
        <v>0.25</v>
      </c>
      <c r="D45" s="122">
        <v>0</v>
      </c>
      <c r="E45" s="122">
        <f>IF('Cadastro-Objetos de Auditoria'!Q45=1,0.25,IF('Cadastro-Objetos de Auditoria'!Q45=2,0.5,IF('Cadastro-Objetos de Auditoria'!Q45=3,0.75,IF('Cadastro-Objetos de Auditoria'!Q45&gt;3,1,0))))</f>
        <v>0.25</v>
      </c>
      <c r="F45" s="122">
        <v>0</v>
      </c>
    </row>
    <row r="46" spans="1:6" x14ac:dyDescent="0.25">
      <c r="A46" s="49">
        <f t="shared" si="1"/>
        <v>45</v>
      </c>
      <c r="B46" s="48" t="s">
        <v>420</v>
      </c>
      <c r="C46" s="121">
        <f t="shared" si="2"/>
        <v>0.25</v>
      </c>
      <c r="D46" s="122">
        <v>0</v>
      </c>
      <c r="E46" s="122">
        <f>IF('Cadastro-Objetos de Auditoria'!Q46=1,0.25,IF('Cadastro-Objetos de Auditoria'!Q46=2,0.5,IF('Cadastro-Objetos de Auditoria'!Q46=3,0.75,IF('Cadastro-Objetos de Auditoria'!Q46&gt;3,1,0))))</f>
        <v>0.25</v>
      </c>
      <c r="F46" s="122">
        <v>0</v>
      </c>
    </row>
    <row r="47" spans="1:6" x14ac:dyDescent="0.25">
      <c r="A47" s="49">
        <f t="shared" si="1"/>
        <v>46</v>
      </c>
      <c r="B47" s="48" t="s">
        <v>415</v>
      </c>
      <c r="C47" s="121">
        <f t="shared" si="2"/>
        <v>2.25</v>
      </c>
      <c r="D47" s="122">
        <v>2</v>
      </c>
      <c r="E47" s="122">
        <f>IF('Cadastro-Objetos de Auditoria'!Q47=1,0.25,IF('Cadastro-Objetos de Auditoria'!Q47=2,0.5,IF('Cadastro-Objetos de Auditoria'!Q47=3,0.75,IF('Cadastro-Objetos de Auditoria'!Q47&gt;3,1,0))))</f>
        <v>0.25</v>
      </c>
      <c r="F47" s="122">
        <v>0</v>
      </c>
    </row>
    <row r="48" spans="1:6" x14ac:dyDescent="0.25">
      <c r="A48" s="49">
        <f t="shared" si="1"/>
        <v>47</v>
      </c>
      <c r="B48" s="48" t="s">
        <v>421</v>
      </c>
      <c r="C48" s="121">
        <f t="shared" si="2"/>
        <v>0.25</v>
      </c>
      <c r="D48" s="122">
        <v>0</v>
      </c>
      <c r="E48" s="122">
        <f>IF('Cadastro-Objetos de Auditoria'!Q48=1,0.25,IF('Cadastro-Objetos de Auditoria'!Q48=2,0.5,IF('Cadastro-Objetos de Auditoria'!Q48=3,0.75,IF('Cadastro-Objetos de Auditoria'!Q48&gt;3,1,0))))</f>
        <v>0.25</v>
      </c>
      <c r="F48" s="122">
        <v>0</v>
      </c>
    </row>
    <row r="49" spans="1:9" x14ac:dyDescent="0.25">
      <c r="A49" s="49">
        <f t="shared" si="1"/>
        <v>48</v>
      </c>
      <c r="B49" s="48" t="s">
        <v>422</v>
      </c>
      <c r="C49" s="121">
        <f t="shared" si="2"/>
        <v>0.25</v>
      </c>
      <c r="D49" s="122">
        <v>0</v>
      </c>
      <c r="E49" s="122">
        <f>IF('Cadastro-Objetos de Auditoria'!Q49=1,0.25,IF('Cadastro-Objetos de Auditoria'!Q49=2,0.5,IF('Cadastro-Objetos de Auditoria'!Q49=3,0.75,IF('Cadastro-Objetos de Auditoria'!Q49&gt;3,1,0))))</f>
        <v>0.25</v>
      </c>
      <c r="F49" s="122">
        <v>0</v>
      </c>
    </row>
    <row r="50" spans="1:9" x14ac:dyDescent="0.25">
      <c r="A50" s="49">
        <f t="shared" si="1"/>
        <v>49</v>
      </c>
      <c r="B50" s="48" t="s">
        <v>423</v>
      </c>
      <c r="C50" s="121">
        <f t="shared" si="2"/>
        <v>0</v>
      </c>
      <c r="D50" s="122">
        <v>0</v>
      </c>
      <c r="E50" s="122">
        <f>IF('Cadastro-Objetos de Auditoria'!Q50=1,0.25,IF('Cadastro-Objetos de Auditoria'!Q50=2,0.5,IF('Cadastro-Objetos de Auditoria'!Q50=3,0.75,IF('Cadastro-Objetos de Auditoria'!Q50&gt;3,1,0))))</f>
        <v>0</v>
      </c>
      <c r="F50" s="122">
        <v>0</v>
      </c>
    </row>
    <row r="51" spans="1:9" x14ac:dyDescent="0.25">
      <c r="A51" s="49">
        <f t="shared" si="1"/>
        <v>50</v>
      </c>
      <c r="B51" s="48" t="s">
        <v>424</v>
      </c>
      <c r="C51" s="121">
        <f t="shared" si="2"/>
        <v>0</v>
      </c>
      <c r="D51" s="122">
        <v>0</v>
      </c>
      <c r="E51" s="122">
        <f>IF('Cadastro-Objetos de Auditoria'!Q51=1,0.25,IF('Cadastro-Objetos de Auditoria'!Q51=2,0.5,IF('Cadastro-Objetos de Auditoria'!Q51=3,0.75,IF('Cadastro-Objetos de Auditoria'!Q51&gt;3,1,0))))</f>
        <v>0</v>
      </c>
      <c r="F51" s="122">
        <v>0</v>
      </c>
    </row>
    <row r="52" spans="1:9" x14ac:dyDescent="0.25">
      <c r="A52" s="49">
        <f t="shared" si="1"/>
        <v>51</v>
      </c>
      <c r="B52" s="48" t="s">
        <v>425</v>
      </c>
      <c r="C52" s="121">
        <f t="shared" si="2"/>
        <v>0</v>
      </c>
      <c r="D52" s="122">
        <v>0</v>
      </c>
      <c r="E52" s="122">
        <f>IF('Cadastro-Objetos de Auditoria'!Q52=1,0.25,IF('Cadastro-Objetos de Auditoria'!Q52=2,0.5,IF('Cadastro-Objetos de Auditoria'!Q52=3,0.75,IF('Cadastro-Objetos de Auditoria'!Q52&gt;3,1,0))))</f>
        <v>0</v>
      </c>
      <c r="F52" s="122">
        <v>0</v>
      </c>
    </row>
    <row r="53" spans="1:9" x14ac:dyDescent="0.25">
      <c r="A53" s="49">
        <f t="shared" si="1"/>
        <v>52</v>
      </c>
      <c r="B53" s="48" t="s">
        <v>426</v>
      </c>
      <c r="C53" s="121">
        <f t="shared" si="2"/>
        <v>0</v>
      </c>
      <c r="D53" s="122">
        <v>0</v>
      </c>
      <c r="E53" s="122">
        <f>IF('Cadastro-Objetos de Auditoria'!Q53=1,0.25,IF('Cadastro-Objetos de Auditoria'!Q53=2,0.5,IF('Cadastro-Objetos de Auditoria'!Q53=3,0.75,IF('Cadastro-Objetos de Auditoria'!Q53&gt;3,1,0))))</f>
        <v>0</v>
      </c>
      <c r="F53" s="122">
        <v>0</v>
      </c>
    </row>
    <row r="54" spans="1:9" x14ac:dyDescent="0.25">
      <c r="A54" s="49">
        <f t="shared" si="1"/>
        <v>53</v>
      </c>
      <c r="B54" s="48" t="s">
        <v>427</v>
      </c>
      <c r="C54" s="121">
        <f t="shared" si="2"/>
        <v>3</v>
      </c>
      <c r="D54" s="122">
        <v>2</v>
      </c>
      <c r="E54" s="122">
        <f>IF('Cadastro-Objetos de Auditoria'!Q54=1,0.25,IF('Cadastro-Objetos de Auditoria'!Q54=2,0.5,IF('Cadastro-Objetos de Auditoria'!Q54=3,0.75,IF('Cadastro-Objetos de Auditoria'!Q54&gt;3,1,0))))</f>
        <v>0</v>
      </c>
      <c r="F54" s="122">
        <v>1</v>
      </c>
    </row>
    <row r="55" spans="1:9" x14ac:dyDescent="0.25">
      <c r="A55" s="49">
        <f t="shared" si="1"/>
        <v>54</v>
      </c>
      <c r="B55" s="48" t="s">
        <v>428</v>
      </c>
      <c r="C55" s="121">
        <f t="shared" si="2"/>
        <v>3</v>
      </c>
      <c r="D55" s="122">
        <v>2</v>
      </c>
      <c r="E55" s="122">
        <f>IF('Cadastro-Objetos de Auditoria'!Q55=1,0.25,IF('Cadastro-Objetos de Auditoria'!Q55=2,0.5,IF('Cadastro-Objetos de Auditoria'!Q55=3,0.75,IF('Cadastro-Objetos de Auditoria'!Q55&gt;3,1,0))))</f>
        <v>0</v>
      </c>
      <c r="F55" s="122">
        <v>1</v>
      </c>
    </row>
    <row r="56" spans="1:9" x14ac:dyDescent="0.25">
      <c r="A56" s="49">
        <f t="shared" si="1"/>
        <v>55</v>
      </c>
      <c r="B56" s="48" t="s">
        <v>429</v>
      </c>
      <c r="C56" s="121">
        <f>SUM(D56:F56)</f>
        <v>3</v>
      </c>
      <c r="D56" s="122">
        <v>2</v>
      </c>
      <c r="E56" s="122">
        <f>IF('Cadastro-Objetos de Auditoria'!Q56=1,0.25,IF('Cadastro-Objetos de Auditoria'!Q56=2,0.5,IF('Cadastro-Objetos de Auditoria'!Q56=3,0.75,IF('Cadastro-Objetos de Auditoria'!Q56&gt;3,1,0))))</f>
        <v>0</v>
      </c>
      <c r="F56" s="122">
        <v>1</v>
      </c>
    </row>
    <row r="57" spans="1:9" s="79" customFormat="1" x14ac:dyDescent="0.25">
      <c r="A57" s="49">
        <f t="shared" si="1"/>
        <v>56</v>
      </c>
      <c r="B57" s="48" t="s">
        <v>430</v>
      </c>
      <c r="C57" s="121">
        <f>SUM(D57:F57)</f>
        <v>0.25</v>
      </c>
      <c r="D57" s="126">
        <v>0</v>
      </c>
      <c r="E57" s="122">
        <f>IF('Cadastro-Objetos de Auditoria'!Q57=1,0.25,IF('Cadastro-Objetos de Auditoria'!Q57=2,0.5,IF('Cadastro-Objetos de Auditoria'!Q57=3,0.75,IF('Cadastro-Objetos de Auditoria'!Q57&gt;3,1,0))))</f>
        <v>0.25</v>
      </c>
      <c r="F57" s="126">
        <v>0</v>
      </c>
      <c r="H57" s="127"/>
      <c r="I57" s="127"/>
    </row>
    <row r="58" spans="1:9" x14ac:dyDescent="0.25">
      <c r="A58" s="49">
        <f t="shared" si="1"/>
        <v>57</v>
      </c>
      <c r="B58" s="48" t="s">
        <v>431</v>
      </c>
      <c r="C58" s="121">
        <f t="shared" si="2"/>
        <v>0.25</v>
      </c>
      <c r="D58" s="128">
        <v>0</v>
      </c>
      <c r="E58" s="122">
        <f>IF('Cadastro-Objetos de Auditoria'!Q58=1,0.25,IF('Cadastro-Objetos de Auditoria'!Q58=2,0.5,IF('Cadastro-Objetos de Auditoria'!Q58=3,0.75,IF('Cadastro-Objetos de Auditoria'!Q58&gt;3,1,0))))</f>
        <v>0.25</v>
      </c>
      <c r="F58" s="128">
        <v>0</v>
      </c>
    </row>
  </sheetData>
  <autoFilter ref="A1:F58" xr:uid="{00000000-0001-0000-0300-000000000000}"/>
  <mergeCells count="3">
    <mergeCell ref="H1:I1"/>
    <mergeCell ref="H7:I7"/>
    <mergeCell ref="H11:I11"/>
  </mergeCells>
  <pageMargins left="0.51180555555555596" right="0.51180555555555596" top="0.45972222222222198" bottom="0.390277777777778" header="0.511811023622047" footer="0.511811023622047"/>
  <pageSetup paperSize="9" scale="6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2.75" x14ac:dyDescent="0.2"/>
  <cols>
    <col min="1" max="1" width="3.42578125" style="145" bestFit="1" customWidth="1"/>
    <col min="2" max="2" width="71.42578125" style="141" bestFit="1" customWidth="1"/>
    <col min="3" max="3" width="11.28515625" style="154" bestFit="1" customWidth="1"/>
    <col min="4" max="4" width="11.85546875" style="141" bestFit="1" customWidth="1"/>
    <col min="5" max="6" width="30" style="141" bestFit="1" customWidth="1"/>
    <col min="7" max="7" width="4.140625" style="141" customWidth="1"/>
    <col min="8" max="8" width="41.28515625" style="145" bestFit="1" customWidth="1"/>
    <col min="9" max="9" width="4.42578125" style="145" bestFit="1" customWidth="1"/>
    <col min="10" max="10" width="18.140625" style="141" customWidth="1"/>
    <col min="11" max="16384" width="8.7109375" style="141"/>
  </cols>
  <sheetData>
    <row r="1" spans="1:11" s="135" customFormat="1" ht="25.5" x14ac:dyDescent="0.25">
      <c r="A1" s="131" t="s">
        <v>210</v>
      </c>
      <c r="B1" s="132" t="s">
        <v>8</v>
      </c>
      <c r="C1" s="132" t="s">
        <v>212</v>
      </c>
      <c r="D1" s="133" t="s">
        <v>622</v>
      </c>
      <c r="E1" s="133" t="s">
        <v>623</v>
      </c>
      <c r="F1" s="133" t="s">
        <v>624</v>
      </c>
      <c r="G1" s="134"/>
      <c r="H1" s="246" t="s">
        <v>625</v>
      </c>
      <c r="I1" s="246"/>
      <c r="J1" s="134"/>
    </row>
    <row r="2" spans="1:11" x14ac:dyDescent="0.2">
      <c r="A2" s="136">
        <v>1</v>
      </c>
      <c r="B2" s="137" t="s">
        <v>365</v>
      </c>
      <c r="C2" s="138">
        <f>SUM(D2:F2)</f>
        <v>1</v>
      </c>
      <c r="D2" s="139">
        <f>VLOOKUP(B2,'Tempo sem Auditoria'!$B:$G,6,0)</f>
        <v>1</v>
      </c>
      <c r="E2" s="140"/>
      <c r="F2" s="139"/>
      <c r="H2" s="142" t="s">
        <v>290</v>
      </c>
      <c r="I2" s="143">
        <v>0.25</v>
      </c>
    </row>
    <row r="3" spans="1:11" x14ac:dyDescent="0.2">
      <c r="A3" s="136">
        <f>+A2+1</f>
        <v>2</v>
      </c>
      <c r="B3" s="137" t="s">
        <v>366</v>
      </c>
      <c r="C3" s="138">
        <f t="shared" ref="C3:C58" si="0">SUM(D3:F3)</f>
        <v>3.25</v>
      </c>
      <c r="D3" s="139">
        <f>VLOOKUP(B3,'Tempo sem Auditoria'!$B:$G,6,0)</f>
        <v>0.25</v>
      </c>
      <c r="E3" s="140">
        <v>2</v>
      </c>
      <c r="F3" s="139">
        <v>1</v>
      </c>
      <c r="H3" s="142" t="s">
        <v>291</v>
      </c>
      <c r="I3" s="143">
        <v>0.5</v>
      </c>
    </row>
    <row r="4" spans="1:11" x14ac:dyDescent="0.2">
      <c r="A4" s="136">
        <f t="shared" ref="A4:A58" si="1">+A3+1</f>
        <v>3</v>
      </c>
      <c r="B4" s="137" t="s">
        <v>367</v>
      </c>
      <c r="C4" s="138">
        <f t="shared" si="0"/>
        <v>2.25</v>
      </c>
      <c r="D4" s="139">
        <f>VLOOKUP(B4,'Tempo sem Auditoria'!$B:$G,6,0)</f>
        <v>1</v>
      </c>
      <c r="E4" s="167">
        <v>0.5</v>
      </c>
      <c r="F4" s="139">
        <v>0.75</v>
      </c>
      <c r="H4" s="142" t="s">
        <v>292</v>
      </c>
      <c r="I4" s="143">
        <v>0.75</v>
      </c>
    </row>
    <row r="5" spans="1:11" x14ac:dyDescent="0.2">
      <c r="A5" s="136">
        <f t="shared" si="1"/>
        <v>4</v>
      </c>
      <c r="B5" s="137" t="s">
        <v>368</v>
      </c>
      <c r="C5" s="138">
        <f t="shared" si="0"/>
        <v>1</v>
      </c>
      <c r="D5" s="139">
        <f>VLOOKUP(B5,'Tempo sem Auditoria'!$B:$G,6,0)</f>
        <v>1</v>
      </c>
      <c r="E5" s="140"/>
      <c r="F5" s="139"/>
      <c r="H5" s="142" t="s">
        <v>293</v>
      </c>
      <c r="I5" s="144">
        <v>1</v>
      </c>
    </row>
    <row r="6" spans="1:11" x14ac:dyDescent="0.2">
      <c r="A6" s="136">
        <f t="shared" si="1"/>
        <v>5</v>
      </c>
      <c r="B6" s="137" t="s">
        <v>416</v>
      </c>
      <c r="C6" s="138">
        <f t="shared" si="0"/>
        <v>1.75</v>
      </c>
      <c r="D6" s="139">
        <f>VLOOKUP(B6,'Tempo sem Auditoria'!$B:$G,6,0)</f>
        <v>1</v>
      </c>
      <c r="E6" s="140"/>
      <c r="F6" s="139">
        <v>0.75</v>
      </c>
      <c r="I6" s="146"/>
    </row>
    <row r="7" spans="1:11" x14ac:dyDescent="0.2">
      <c r="A7" s="136">
        <f t="shared" si="1"/>
        <v>6</v>
      </c>
      <c r="B7" s="137" t="s">
        <v>371</v>
      </c>
      <c r="C7" s="138">
        <f t="shared" si="0"/>
        <v>1</v>
      </c>
      <c r="D7" s="139">
        <f>VLOOKUP(B7,'Tempo sem Auditoria'!$B:$G,6,0)</f>
        <v>1</v>
      </c>
      <c r="E7" s="140"/>
      <c r="F7" s="139"/>
      <c r="I7" s="146"/>
    </row>
    <row r="8" spans="1:11" x14ac:dyDescent="0.2">
      <c r="A8" s="136">
        <f t="shared" si="1"/>
        <v>7</v>
      </c>
      <c r="B8" s="137" t="s">
        <v>417</v>
      </c>
      <c r="C8" s="138">
        <f t="shared" si="0"/>
        <v>3.25</v>
      </c>
      <c r="D8" s="139">
        <f>VLOOKUP(B8,'Tempo sem Auditoria'!$B:$G,6,0)</f>
        <v>0.5</v>
      </c>
      <c r="E8" s="140">
        <v>2</v>
      </c>
      <c r="F8" s="139">
        <v>0.75</v>
      </c>
      <c r="H8" s="246" t="s">
        <v>626</v>
      </c>
      <c r="I8" s="246"/>
    </row>
    <row r="9" spans="1:11" x14ac:dyDescent="0.2">
      <c r="A9" s="136">
        <f t="shared" si="1"/>
        <v>8</v>
      </c>
      <c r="B9" s="137" t="s">
        <v>372</v>
      </c>
      <c r="C9" s="138">
        <f t="shared" si="0"/>
        <v>1.5</v>
      </c>
      <c r="D9" s="139">
        <f>VLOOKUP(B9,'Tempo sem Auditoria'!$B:$G,6,0)</f>
        <v>1</v>
      </c>
      <c r="E9" s="140">
        <v>0.5</v>
      </c>
      <c r="F9" s="139"/>
      <c r="H9" s="142" t="s">
        <v>628</v>
      </c>
      <c r="I9" s="147">
        <v>0</v>
      </c>
    </row>
    <row r="10" spans="1:11" x14ac:dyDescent="0.2">
      <c r="A10" s="136">
        <f t="shared" si="1"/>
        <v>9</v>
      </c>
      <c r="B10" s="137" t="s">
        <v>375</v>
      </c>
      <c r="C10" s="138">
        <f t="shared" si="0"/>
        <v>0.75</v>
      </c>
      <c r="D10" s="139">
        <f>VLOOKUP(B10,'Tempo sem Auditoria'!$B:$G,6,0)</f>
        <v>0.75</v>
      </c>
      <c r="E10" s="140"/>
      <c r="F10" s="139"/>
      <c r="H10" s="142" t="s">
        <v>617</v>
      </c>
      <c r="I10" s="144">
        <v>0.5</v>
      </c>
      <c r="K10" s="148"/>
    </row>
    <row r="11" spans="1:11" x14ac:dyDescent="0.2">
      <c r="A11" s="136">
        <f t="shared" si="1"/>
        <v>10</v>
      </c>
      <c r="B11" s="137" t="s">
        <v>376</v>
      </c>
      <c r="C11" s="138">
        <f t="shared" si="0"/>
        <v>1</v>
      </c>
      <c r="D11" s="139">
        <f>VLOOKUP(B11,'Tempo sem Auditoria'!$B:$G,6,0)</f>
        <v>1</v>
      </c>
      <c r="E11" s="140"/>
      <c r="F11" s="139"/>
      <c r="H11" s="142" t="s">
        <v>616</v>
      </c>
      <c r="I11" s="143">
        <v>1</v>
      </c>
    </row>
    <row r="12" spans="1:11" x14ac:dyDescent="0.2">
      <c r="A12" s="136">
        <f t="shared" si="1"/>
        <v>11</v>
      </c>
      <c r="B12" s="137" t="s">
        <v>377</v>
      </c>
      <c r="C12" s="138">
        <f t="shared" si="0"/>
        <v>1.75</v>
      </c>
      <c r="D12" s="139">
        <f>VLOOKUP(B12,'Tempo sem Auditoria'!$B:$G,6,0)</f>
        <v>0.25</v>
      </c>
      <c r="E12" s="140">
        <v>1</v>
      </c>
      <c r="F12" s="139">
        <v>0.5</v>
      </c>
      <c r="H12" s="142" t="s">
        <v>629</v>
      </c>
      <c r="I12" s="147">
        <v>2</v>
      </c>
    </row>
    <row r="13" spans="1:11" x14ac:dyDescent="0.2">
      <c r="A13" s="136">
        <f t="shared" si="1"/>
        <v>12</v>
      </c>
      <c r="B13" s="137" t="s">
        <v>379</v>
      </c>
      <c r="C13" s="138">
        <f t="shared" si="0"/>
        <v>2</v>
      </c>
      <c r="D13" s="139">
        <f>VLOOKUP(B13,'Tempo sem Auditoria'!$B:$G,6,0)</f>
        <v>0.25</v>
      </c>
      <c r="E13" s="140">
        <v>1</v>
      </c>
      <c r="F13" s="139">
        <v>0.75</v>
      </c>
      <c r="I13" s="146"/>
    </row>
    <row r="14" spans="1:11" x14ac:dyDescent="0.2">
      <c r="A14" s="136">
        <f t="shared" si="1"/>
        <v>13</v>
      </c>
      <c r="B14" s="137" t="s">
        <v>383</v>
      </c>
      <c r="C14" s="138">
        <f t="shared" si="0"/>
        <v>1.5</v>
      </c>
      <c r="D14" s="139">
        <f>VLOOKUP(B14,'Tempo sem Auditoria'!$B:$G,6,0)</f>
        <v>1</v>
      </c>
      <c r="E14" s="140">
        <v>0.5</v>
      </c>
      <c r="F14" s="139"/>
      <c r="H14" s="246" t="s">
        <v>627</v>
      </c>
      <c r="I14" s="246"/>
    </row>
    <row r="15" spans="1:11" x14ac:dyDescent="0.2">
      <c r="A15" s="136">
        <f t="shared" si="1"/>
        <v>14</v>
      </c>
      <c r="B15" s="137" t="s">
        <v>384</v>
      </c>
      <c r="C15" s="138">
        <f t="shared" si="0"/>
        <v>1</v>
      </c>
      <c r="D15" s="139">
        <f>VLOOKUP(B15,'Tempo sem Auditoria'!$B:$G,6,0)</f>
        <v>1</v>
      </c>
      <c r="E15" s="140"/>
      <c r="F15" s="139"/>
      <c r="H15" s="142" t="s">
        <v>294</v>
      </c>
      <c r="I15" s="149">
        <v>1</v>
      </c>
    </row>
    <row r="16" spans="1:11" x14ac:dyDescent="0.2">
      <c r="A16" s="136">
        <f t="shared" si="1"/>
        <v>15</v>
      </c>
      <c r="B16" s="137" t="s">
        <v>385</v>
      </c>
      <c r="C16" s="138">
        <f t="shared" si="0"/>
        <v>1</v>
      </c>
      <c r="D16" s="139">
        <f>VLOOKUP(B16,'Tempo sem Auditoria'!$B:$G,6,0)</f>
        <v>1</v>
      </c>
      <c r="E16" s="140"/>
      <c r="F16" s="139"/>
      <c r="H16" s="142" t="s">
        <v>295</v>
      </c>
      <c r="I16" s="149">
        <v>0.75</v>
      </c>
    </row>
    <row r="17" spans="1:9" x14ac:dyDescent="0.2">
      <c r="A17" s="136">
        <f t="shared" si="1"/>
        <v>16</v>
      </c>
      <c r="B17" s="137" t="s">
        <v>386</v>
      </c>
      <c r="C17" s="138">
        <f t="shared" si="0"/>
        <v>1</v>
      </c>
      <c r="D17" s="139">
        <f>VLOOKUP(B17,'Tempo sem Auditoria'!$B:$G,6,0)</f>
        <v>1</v>
      </c>
      <c r="E17" s="140"/>
      <c r="F17" s="139"/>
      <c r="H17" s="142" t="s">
        <v>296</v>
      </c>
      <c r="I17" s="149">
        <v>0.5</v>
      </c>
    </row>
    <row r="18" spans="1:9" x14ac:dyDescent="0.2">
      <c r="A18" s="136">
        <f t="shared" si="1"/>
        <v>17</v>
      </c>
      <c r="B18" s="137" t="s">
        <v>387</v>
      </c>
      <c r="C18" s="138">
        <f t="shared" si="0"/>
        <v>1.5</v>
      </c>
      <c r="D18" s="139">
        <f>VLOOKUP(B18,'Tempo sem Auditoria'!$B:$G,6,0)</f>
        <v>1</v>
      </c>
      <c r="E18" s="140"/>
      <c r="F18" s="139">
        <v>0.5</v>
      </c>
      <c r="H18" s="142" t="s">
        <v>297</v>
      </c>
      <c r="I18" s="149">
        <v>0.25</v>
      </c>
    </row>
    <row r="19" spans="1:9" x14ac:dyDescent="0.2">
      <c r="A19" s="136">
        <f t="shared" si="1"/>
        <v>18</v>
      </c>
      <c r="B19" s="137" t="s">
        <v>388</v>
      </c>
      <c r="C19" s="138">
        <f t="shared" si="0"/>
        <v>2.5</v>
      </c>
      <c r="D19" s="139">
        <f>VLOOKUP(B19,'Tempo sem Auditoria'!$B:$G,6,0)</f>
        <v>1</v>
      </c>
      <c r="E19" s="140">
        <v>0.5</v>
      </c>
      <c r="F19" s="139">
        <v>1</v>
      </c>
      <c r="H19" s="142" t="s">
        <v>298</v>
      </c>
      <c r="I19" s="149">
        <v>0</v>
      </c>
    </row>
    <row r="20" spans="1:9" x14ac:dyDescent="0.2">
      <c r="A20" s="136">
        <f t="shared" si="1"/>
        <v>19</v>
      </c>
      <c r="B20" s="137" t="s">
        <v>418</v>
      </c>
      <c r="C20" s="138">
        <f t="shared" si="0"/>
        <v>1</v>
      </c>
      <c r="D20" s="139">
        <f>VLOOKUP(B20,'Tempo sem Auditoria'!$B:$G,6,0)</f>
        <v>1</v>
      </c>
      <c r="E20" s="140"/>
      <c r="F20" s="139"/>
    </row>
    <row r="21" spans="1:9" x14ac:dyDescent="0.2">
      <c r="A21" s="136">
        <f t="shared" si="1"/>
        <v>20</v>
      </c>
      <c r="B21" s="137" t="s">
        <v>390</v>
      </c>
      <c r="C21" s="138">
        <f t="shared" si="0"/>
        <v>1</v>
      </c>
      <c r="D21" s="139">
        <f>VLOOKUP(B21,'Tempo sem Auditoria'!$B:$G,6,0)</f>
        <v>1</v>
      </c>
      <c r="E21" s="140"/>
      <c r="F21" s="139"/>
    </row>
    <row r="22" spans="1:9" x14ac:dyDescent="0.2">
      <c r="A22" s="136">
        <f t="shared" si="1"/>
        <v>21</v>
      </c>
      <c r="B22" s="137" t="s">
        <v>391</v>
      </c>
      <c r="C22" s="138">
        <f t="shared" si="0"/>
        <v>1</v>
      </c>
      <c r="D22" s="139">
        <f>VLOOKUP(B22,'Tempo sem Auditoria'!$B:$G,6,0)</f>
        <v>1</v>
      </c>
      <c r="E22" s="140"/>
      <c r="F22" s="139"/>
    </row>
    <row r="23" spans="1:9" x14ac:dyDescent="0.2">
      <c r="A23" s="136">
        <f t="shared" si="1"/>
        <v>22</v>
      </c>
      <c r="B23" s="137" t="s">
        <v>392</v>
      </c>
      <c r="C23" s="138">
        <f t="shared" si="0"/>
        <v>1</v>
      </c>
      <c r="D23" s="139">
        <f>VLOOKUP(B23,'Tempo sem Auditoria'!$B:$G,6,0)</f>
        <v>1</v>
      </c>
      <c r="E23" s="140"/>
      <c r="F23" s="139"/>
      <c r="I23" s="150"/>
    </row>
    <row r="24" spans="1:9" x14ac:dyDescent="0.2">
      <c r="A24" s="136">
        <f t="shared" si="1"/>
        <v>23</v>
      </c>
      <c r="B24" s="137" t="s">
        <v>393</v>
      </c>
      <c r="C24" s="138">
        <f t="shared" si="0"/>
        <v>1.25</v>
      </c>
      <c r="D24" s="139">
        <f>VLOOKUP(B24,'Tempo sem Auditoria'!$B:$G,6,0)</f>
        <v>0.25</v>
      </c>
      <c r="E24" s="140">
        <v>0.5</v>
      </c>
      <c r="F24" s="139">
        <v>0.5</v>
      </c>
      <c r="I24" s="150"/>
    </row>
    <row r="25" spans="1:9" x14ac:dyDescent="0.2">
      <c r="A25" s="136">
        <f t="shared" si="1"/>
        <v>24</v>
      </c>
      <c r="B25" s="137" t="s">
        <v>394</v>
      </c>
      <c r="C25" s="138">
        <f t="shared" si="0"/>
        <v>1</v>
      </c>
      <c r="D25" s="139">
        <f>VLOOKUP(B25,'Tempo sem Auditoria'!$B:$G,6,0)</f>
        <v>1</v>
      </c>
      <c r="E25" s="140"/>
      <c r="F25" s="139"/>
    </row>
    <row r="26" spans="1:9" x14ac:dyDescent="0.2">
      <c r="A26" s="136">
        <f t="shared" si="1"/>
        <v>25</v>
      </c>
      <c r="B26" s="137" t="s">
        <v>395</v>
      </c>
      <c r="C26" s="138">
        <f t="shared" si="0"/>
        <v>1</v>
      </c>
      <c r="D26" s="139">
        <f>VLOOKUP(B26,'Tempo sem Auditoria'!$B:$G,6,0)</f>
        <v>1</v>
      </c>
      <c r="E26" s="140"/>
      <c r="F26" s="139"/>
    </row>
    <row r="27" spans="1:9" x14ac:dyDescent="0.2">
      <c r="A27" s="136">
        <f t="shared" si="1"/>
        <v>26</v>
      </c>
      <c r="B27" s="137" t="s">
        <v>396</v>
      </c>
      <c r="C27" s="138">
        <f t="shared" si="0"/>
        <v>1</v>
      </c>
      <c r="D27" s="139">
        <f>VLOOKUP(B27,'Tempo sem Auditoria'!$B:$G,6,0)</f>
        <v>1</v>
      </c>
      <c r="E27" s="140"/>
      <c r="F27" s="139"/>
    </row>
    <row r="28" spans="1:9" x14ac:dyDescent="0.2">
      <c r="A28" s="136">
        <f t="shared" si="1"/>
        <v>27</v>
      </c>
      <c r="B28" s="137" t="s">
        <v>398</v>
      </c>
      <c r="C28" s="138">
        <f t="shared" si="0"/>
        <v>1</v>
      </c>
      <c r="D28" s="139">
        <f>VLOOKUP(B28,'Tempo sem Auditoria'!$B:$G,6,0)</f>
        <v>1</v>
      </c>
      <c r="E28" s="140"/>
      <c r="F28" s="139"/>
    </row>
    <row r="29" spans="1:9" x14ac:dyDescent="0.2">
      <c r="A29" s="136">
        <f t="shared" si="1"/>
        <v>28</v>
      </c>
      <c r="B29" s="137" t="s">
        <v>399</v>
      </c>
      <c r="C29" s="138">
        <f t="shared" si="0"/>
        <v>1</v>
      </c>
      <c r="D29" s="139">
        <f>VLOOKUP(B29,'Tempo sem Auditoria'!$B:$G,6,0)</f>
        <v>1</v>
      </c>
      <c r="E29" s="140"/>
      <c r="F29" s="139"/>
    </row>
    <row r="30" spans="1:9" x14ac:dyDescent="0.2">
      <c r="A30" s="136">
        <f t="shared" si="1"/>
        <v>29</v>
      </c>
      <c r="B30" s="137" t="s">
        <v>400</v>
      </c>
      <c r="C30" s="138">
        <f t="shared" si="0"/>
        <v>3</v>
      </c>
      <c r="D30" s="139">
        <f>VLOOKUP(B30,'Tempo sem Auditoria'!$B:$G,6,0)</f>
        <v>0.5</v>
      </c>
      <c r="E30" s="140">
        <v>2</v>
      </c>
      <c r="F30" s="139">
        <v>0.5</v>
      </c>
    </row>
    <row r="31" spans="1:9" x14ac:dyDescent="0.2">
      <c r="A31" s="136">
        <f t="shared" si="1"/>
        <v>30</v>
      </c>
      <c r="B31" s="137" t="s">
        <v>401</v>
      </c>
      <c r="C31" s="138">
        <f t="shared" si="0"/>
        <v>1.75</v>
      </c>
      <c r="D31" s="139">
        <f>VLOOKUP(B31,'Tempo sem Auditoria'!$B:$G,6,0)</f>
        <v>0.25</v>
      </c>
      <c r="E31" s="140">
        <v>0.5</v>
      </c>
      <c r="F31" s="139">
        <v>1</v>
      </c>
    </row>
    <row r="32" spans="1:9" x14ac:dyDescent="0.2">
      <c r="A32" s="136">
        <f t="shared" si="1"/>
        <v>31</v>
      </c>
      <c r="B32" s="137" t="s">
        <v>402</v>
      </c>
      <c r="C32" s="138">
        <f t="shared" si="0"/>
        <v>1.25</v>
      </c>
      <c r="D32" s="139">
        <f>VLOOKUP(B32,'Tempo sem Auditoria'!$B:$G,6,0)</f>
        <v>0.25</v>
      </c>
      <c r="E32" s="140"/>
      <c r="F32" s="139">
        <v>1</v>
      </c>
    </row>
    <row r="33" spans="1:8" x14ac:dyDescent="0.2">
      <c r="A33" s="136">
        <f t="shared" si="1"/>
        <v>32</v>
      </c>
      <c r="B33" s="137" t="s">
        <v>403</v>
      </c>
      <c r="C33" s="138">
        <f t="shared" si="0"/>
        <v>1.5</v>
      </c>
      <c r="D33" s="139">
        <f>VLOOKUP(B33,'Tempo sem Auditoria'!$B:$G,6,0)</f>
        <v>1</v>
      </c>
      <c r="E33" s="140"/>
      <c r="F33" s="139">
        <v>0.5</v>
      </c>
    </row>
    <row r="34" spans="1:8" x14ac:dyDescent="0.2">
      <c r="A34" s="136">
        <f t="shared" si="1"/>
        <v>33</v>
      </c>
      <c r="B34" s="137" t="s">
        <v>404</v>
      </c>
      <c r="C34" s="138">
        <f t="shared" si="0"/>
        <v>1</v>
      </c>
      <c r="D34" s="139">
        <f>VLOOKUP(B34,'Tempo sem Auditoria'!$B:$G,6,0)</f>
        <v>1</v>
      </c>
      <c r="E34" s="140"/>
      <c r="F34" s="139"/>
    </row>
    <row r="35" spans="1:8" x14ac:dyDescent="0.2">
      <c r="A35" s="136">
        <f t="shared" si="1"/>
        <v>34</v>
      </c>
      <c r="B35" s="137" t="s">
        <v>405</v>
      </c>
      <c r="C35" s="138">
        <f t="shared" si="0"/>
        <v>1.25</v>
      </c>
      <c r="D35" s="139">
        <f>VLOOKUP(B35,'Tempo sem Auditoria'!$B:$G,6,0)</f>
        <v>0.25</v>
      </c>
      <c r="E35" s="140"/>
      <c r="F35" s="139">
        <v>1</v>
      </c>
    </row>
    <row r="36" spans="1:8" x14ac:dyDescent="0.2">
      <c r="A36" s="136">
        <f t="shared" si="1"/>
        <v>35</v>
      </c>
      <c r="B36" s="137" t="s">
        <v>406</v>
      </c>
      <c r="C36" s="138">
        <f t="shared" si="0"/>
        <v>1.25</v>
      </c>
      <c r="D36" s="139">
        <f>VLOOKUP(B36,'Tempo sem Auditoria'!$B:$G,6,0)</f>
        <v>0.25</v>
      </c>
      <c r="E36" s="140"/>
      <c r="F36" s="139">
        <v>1</v>
      </c>
    </row>
    <row r="37" spans="1:8" x14ac:dyDescent="0.2">
      <c r="A37" s="136">
        <f t="shared" si="1"/>
        <v>36</v>
      </c>
      <c r="B37" s="137" t="s">
        <v>407</v>
      </c>
      <c r="C37" s="138">
        <f t="shared" si="0"/>
        <v>1</v>
      </c>
      <c r="D37" s="139">
        <f>VLOOKUP(B37,'Tempo sem Auditoria'!$B:$G,6,0)</f>
        <v>1</v>
      </c>
      <c r="E37" s="140"/>
      <c r="F37" s="139"/>
    </row>
    <row r="38" spans="1:8" x14ac:dyDescent="0.2">
      <c r="A38" s="136">
        <f t="shared" si="1"/>
        <v>37</v>
      </c>
      <c r="B38" s="137" t="s">
        <v>419</v>
      </c>
      <c r="C38" s="138">
        <f t="shared" si="0"/>
        <v>1.25</v>
      </c>
      <c r="D38" s="139">
        <f>VLOOKUP(B38,'Tempo sem Auditoria'!$B:$G,6,0)</f>
        <v>0.75</v>
      </c>
      <c r="E38" s="140"/>
      <c r="F38" s="139">
        <v>0.5</v>
      </c>
      <c r="H38" s="151"/>
    </row>
    <row r="39" spans="1:8" x14ac:dyDescent="0.2">
      <c r="A39" s="136">
        <f t="shared" si="1"/>
        <v>38</v>
      </c>
      <c r="B39" s="137" t="s">
        <v>408</v>
      </c>
      <c r="C39" s="138">
        <f t="shared" si="0"/>
        <v>2</v>
      </c>
      <c r="D39" s="139">
        <f>VLOOKUP(B39,'Tempo sem Auditoria'!$B:$G,6,0)</f>
        <v>1</v>
      </c>
      <c r="E39" s="140"/>
      <c r="F39" s="139">
        <v>1</v>
      </c>
      <c r="H39" s="146"/>
    </row>
    <row r="40" spans="1:8" x14ac:dyDescent="0.2">
      <c r="A40" s="136">
        <f t="shared" si="1"/>
        <v>39</v>
      </c>
      <c r="B40" s="137" t="s">
        <v>409</v>
      </c>
      <c r="C40" s="138">
        <f t="shared" si="0"/>
        <v>3.25</v>
      </c>
      <c r="D40" s="139">
        <f>VLOOKUP(B40,'Tempo sem Auditoria'!$B:$G,6,0)</f>
        <v>0.25</v>
      </c>
      <c r="E40" s="140">
        <v>2</v>
      </c>
      <c r="F40" s="139">
        <v>1</v>
      </c>
      <c r="H40" s="151"/>
    </row>
    <row r="41" spans="1:8" x14ac:dyDescent="0.2">
      <c r="A41" s="136">
        <f t="shared" si="1"/>
        <v>40</v>
      </c>
      <c r="B41" s="137" t="s">
        <v>410</v>
      </c>
      <c r="C41" s="138">
        <f t="shared" si="0"/>
        <v>1.75</v>
      </c>
      <c r="D41" s="139">
        <f>VLOOKUP(B41,'Tempo sem Auditoria'!$B:$G,6,0)</f>
        <v>0.75</v>
      </c>
      <c r="E41" s="140"/>
      <c r="F41" s="139">
        <v>1</v>
      </c>
      <c r="H41" s="151"/>
    </row>
    <row r="42" spans="1:8" x14ac:dyDescent="0.2">
      <c r="A42" s="136">
        <f t="shared" si="1"/>
        <v>41</v>
      </c>
      <c r="B42" s="137" t="s">
        <v>411</v>
      </c>
      <c r="C42" s="138">
        <f t="shared" si="0"/>
        <v>2.75</v>
      </c>
      <c r="D42" s="139">
        <f>VLOOKUP(B42,'Tempo sem Auditoria'!$B:$G,6,0)</f>
        <v>0.75</v>
      </c>
      <c r="E42" s="140">
        <v>1</v>
      </c>
      <c r="F42" s="139">
        <v>1</v>
      </c>
      <c r="H42" s="151"/>
    </row>
    <row r="43" spans="1:8" x14ac:dyDescent="0.2">
      <c r="A43" s="136">
        <f t="shared" si="1"/>
        <v>42</v>
      </c>
      <c r="B43" s="137" t="s">
        <v>412</v>
      </c>
      <c r="C43" s="138">
        <f t="shared" si="0"/>
        <v>2.25</v>
      </c>
      <c r="D43" s="139">
        <f>VLOOKUP(B43,'Tempo sem Auditoria'!$B:$G,6,0)</f>
        <v>0.25</v>
      </c>
      <c r="E43" s="140">
        <v>1</v>
      </c>
      <c r="F43" s="139">
        <v>1</v>
      </c>
      <c r="H43" s="146"/>
    </row>
    <row r="44" spans="1:8" x14ac:dyDescent="0.2">
      <c r="A44" s="136">
        <f t="shared" si="1"/>
        <v>43</v>
      </c>
      <c r="B44" s="137" t="s">
        <v>413</v>
      </c>
      <c r="C44" s="138">
        <f t="shared" si="0"/>
        <v>1.75</v>
      </c>
      <c r="D44" s="139">
        <f>VLOOKUP(B44,'Tempo sem Auditoria'!$B:$G,6,0)</f>
        <v>1</v>
      </c>
      <c r="E44" s="140"/>
      <c r="F44" s="139">
        <v>0.75</v>
      </c>
    </row>
    <row r="45" spans="1:8" x14ac:dyDescent="0.2">
      <c r="A45" s="136">
        <f t="shared" si="1"/>
        <v>44</v>
      </c>
      <c r="B45" s="137" t="s">
        <v>414</v>
      </c>
      <c r="C45" s="138">
        <f t="shared" si="0"/>
        <v>1.25</v>
      </c>
      <c r="D45" s="139">
        <f>VLOOKUP(B45,'Tempo sem Auditoria'!$B:$G,6,0)</f>
        <v>0.25</v>
      </c>
      <c r="E45" s="140"/>
      <c r="F45" s="139">
        <v>1</v>
      </c>
    </row>
    <row r="46" spans="1:8" x14ac:dyDescent="0.2">
      <c r="A46" s="136">
        <f t="shared" si="1"/>
        <v>45</v>
      </c>
      <c r="B46" s="137" t="s">
        <v>420</v>
      </c>
      <c r="C46" s="138">
        <f t="shared" si="0"/>
        <v>1</v>
      </c>
      <c r="D46" s="139">
        <f>VLOOKUP(B46,'Tempo sem Auditoria'!$B:$G,6,0)</f>
        <v>1</v>
      </c>
      <c r="E46" s="140"/>
      <c r="F46" s="139"/>
    </row>
    <row r="47" spans="1:8" x14ac:dyDescent="0.2">
      <c r="A47" s="136">
        <f t="shared" si="1"/>
        <v>46</v>
      </c>
      <c r="B47" s="137" t="s">
        <v>415</v>
      </c>
      <c r="C47" s="138">
        <f t="shared" si="0"/>
        <v>1</v>
      </c>
      <c r="D47" s="139">
        <f>VLOOKUP(B47,'Tempo sem Auditoria'!$B:$G,6,0)</f>
        <v>1</v>
      </c>
      <c r="E47" s="140"/>
      <c r="F47" s="139"/>
    </row>
    <row r="48" spans="1:8" x14ac:dyDescent="0.2">
      <c r="A48" s="136">
        <f t="shared" si="1"/>
        <v>47</v>
      </c>
      <c r="B48" s="137" t="s">
        <v>421</v>
      </c>
      <c r="C48" s="138">
        <f t="shared" si="0"/>
        <v>2</v>
      </c>
      <c r="D48" s="139">
        <f>VLOOKUP(B48,'Tempo sem Auditoria'!$B:$G,6,0)</f>
        <v>0.25</v>
      </c>
      <c r="E48" s="140">
        <v>1</v>
      </c>
      <c r="F48" s="139">
        <v>0.75</v>
      </c>
    </row>
    <row r="49" spans="1:6" x14ac:dyDescent="0.2">
      <c r="A49" s="136">
        <f t="shared" si="1"/>
        <v>48</v>
      </c>
      <c r="B49" s="137" t="s">
        <v>422</v>
      </c>
      <c r="C49" s="138">
        <f t="shared" si="0"/>
        <v>2</v>
      </c>
      <c r="D49" s="139">
        <f>VLOOKUP(B49,'Tempo sem Auditoria'!$B:$G,6,0)</f>
        <v>1</v>
      </c>
      <c r="E49" s="140"/>
      <c r="F49" s="139">
        <v>1</v>
      </c>
    </row>
    <row r="50" spans="1:6" x14ac:dyDescent="0.2">
      <c r="A50" s="136">
        <f t="shared" si="1"/>
        <v>49</v>
      </c>
      <c r="B50" s="137" t="s">
        <v>423</v>
      </c>
      <c r="C50" s="138">
        <f t="shared" si="0"/>
        <v>1</v>
      </c>
      <c r="D50" s="139">
        <f>VLOOKUP(B50,'Tempo sem Auditoria'!$B:$G,6,0)</f>
        <v>1</v>
      </c>
      <c r="E50" s="140"/>
      <c r="F50" s="139"/>
    </row>
    <row r="51" spans="1:6" x14ac:dyDescent="0.2">
      <c r="A51" s="136">
        <f t="shared" si="1"/>
        <v>50</v>
      </c>
      <c r="B51" s="137" t="s">
        <v>424</v>
      </c>
      <c r="C51" s="138">
        <f t="shared" si="0"/>
        <v>2</v>
      </c>
      <c r="D51" s="139">
        <f>VLOOKUP(B51,'Tempo sem Auditoria'!$B:$G,6,0)</f>
        <v>1</v>
      </c>
      <c r="E51" s="140"/>
      <c r="F51" s="139">
        <v>1</v>
      </c>
    </row>
    <row r="52" spans="1:6" x14ac:dyDescent="0.2">
      <c r="A52" s="136">
        <f t="shared" si="1"/>
        <v>51</v>
      </c>
      <c r="B52" s="137" t="s">
        <v>425</v>
      </c>
      <c r="C52" s="138">
        <f t="shared" si="0"/>
        <v>2</v>
      </c>
      <c r="D52" s="139">
        <f>VLOOKUP(B52,'Tempo sem Auditoria'!$B:$G,6,0)</f>
        <v>1</v>
      </c>
      <c r="E52" s="140"/>
      <c r="F52" s="139">
        <v>1</v>
      </c>
    </row>
    <row r="53" spans="1:6" x14ac:dyDescent="0.2">
      <c r="A53" s="136">
        <f t="shared" si="1"/>
        <v>52</v>
      </c>
      <c r="B53" s="137" t="s">
        <v>426</v>
      </c>
      <c r="C53" s="138">
        <f t="shared" si="0"/>
        <v>1</v>
      </c>
      <c r="D53" s="139">
        <f>VLOOKUP(B53,'Tempo sem Auditoria'!$B:$G,6,0)</f>
        <v>1</v>
      </c>
      <c r="E53" s="140"/>
      <c r="F53" s="139"/>
    </row>
    <row r="54" spans="1:6" x14ac:dyDescent="0.2">
      <c r="A54" s="136">
        <f t="shared" si="1"/>
        <v>53</v>
      </c>
      <c r="B54" s="137" t="s">
        <v>427</v>
      </c>
      <c r="C54" s="138">
        <f t="shared" si="0"/>
        <v>2</v>
      </c>
      <c r="D54" s="139">
        <f>VLOOKUP(B54,'Tempo sem Auditoria'!$B:$G,6,0)</f>
        <v>1</v>
      </c>
      <c r="E54" s="140"/>
      <c r="F54" s="139">
        <v>1</v>
      </c>
    </row>
    <row r="55" spans="1:6" x14ac:dyDescent="0.2">
      <c r="A55" s="136">
        <f t="shared" si="1"/>
        <v>54</v>
      </c>
      <c r="B55" s="137" t="s">
        <v>428</v>
      </c>
      <c r="C55" s="138">
        <f t="shared" si="0"/>
        <v>1.25</v>
      </c>
      <c r="D55" s="139">
        <f>VLOOKUP(B55,'Tempo sem Auditoria'!$B:$G,6,0)</f>
        <v>1</v>
      </c>
      <c r="E55" s="140"/>
      <c r="F55" s="139">
        <v>0.25</v>
      </c>
    </row>
    <row r="56" spans="1:6" x14ac:dyDescent="0.2">
      <c r="A56" s="136">
        <f t="shared" si="1"/>
        <v>55</v>
      </c>
      <c r="B56" s="137" t="s">
        <v>429</v>
      </c>
      <c r="C56" s="138">
        <f t="shared" si="0"/>
        <v>3</v>
      </c>
      <c r="D56" s="139">
        <f>VLOOKUP(B56,'Tempo sem Auditoria'!$B:$G,6,0)</f>
        <v>1</v>
      </c>
      <c r="E56" s="153">
        <v>1</v>
      </c>
      <c r="F56" s="152">
        <v>1</v>
      </c>
    </row>
    <row r="57" spans="1:6" x14ac:dyDescent="0.2">
      <c r="A57" s="136">
        <f t="shared" si="1"/>
        <v>56</v>
      </c>
      <c r="B57" s="137" t="s">
        <v>430</v>
      </c>
      <c r="C57" s="138">
        <f t="shared" si="0"/>
        <v>1</v>
      </c>
      <c r="D57" s="139">
        <f>VLOOKUP(B57,'Tempo sem Auditoria'!$B:$G,6,0)</f>
        <v>1</v>
      </c>
      <c r="E57" s="153"/>
      <c r="F57" s="152"/>
    </row>
    <row r="58" spans="1:6" x14ac:dyDescent="0.2">
      <c r="A58" s="136">
        <f t="shared" si="1"/>
        <v>57</v>
      </c>
      <c r="B58" s="137" t="s">
        <v>431</v>
      </c>
      <c r="C58" s="138">
        <f t="shared" si="0"/>
        <v>1</v>
      </c>
      <c r="D58" s="139">
        <f>VLOOKUP(B58,'Tempo sem Auditoria'!$B:$G,6,0)</f>
        <v>1</v>
      </c>
      <c r="E58" s="153"/>
      <c r="F58" s="152"/>
    </row>
  </sheetData>
  <autoFilter ref="A1:F58" xr:uid="{00000000-0001-0000-0400-000000000000}"/>
  <mergeCells count="3">
    <mergeCell ref="H1:I1"/>
    <mergeCell ref="H8:I8"/>
    <mergeCell ref="H14:I14"/>
  </mergeCells>
  <pageMargins left="0.196527777777778" right="0.31527777777777799" top="0.31527777777777799" bottom="0.196527777777778" header="0.511811023622047" footer="0.511811023622047"/>
  <pageSetup paperSize="9" scale="62"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C960-E1F5-4C13-B3FF-7BB45F2B4287}">
  <sheetPr>
    <pageSetUpPr fitToPage="1"/>
  </sheetPr>
  <dimension ref="B2:F19"/>
  <sheetViews>
    <sheetView workbookViewId="0"/>
  </sheetViews>
  <sheetFormatPr defaultRowHeight="15" x14ac:dyDescent="0.25"/>
  <cols>
    <col min="1" max="1" width="2.42578125" customWidth="1"/>
    <col min="2" max="2" width="76.140625" bestFit="1" customWidth="1"/>
    <col min="3" max="3" width="35" bestFit="1" customWidth="1"/>
    <col min="4" max="6" width="5" bestFit="1" customWidth="1"/>
    <col min="7" max="7" width="10.7109375" bestFit="1" customWidth="1"/>
    <col min="8" max="12" width="5" bestFit="1" customWidth="1"/>
    <col min="13" max="13" width="10.7109375" bestFit="1" customWidth="1"/>
    <col min="14" max="14" width="9.85546875" bestFit="1" customWidth="1"/>
    <col min="15" max="15" width="6.85546875" bestFit="1" customWidth="1"/>
    <col min="16" max="16" width="9.85546875" bestFit="1" customWidth="1"/>
    <col min="17" max="17" width="6.85546875" bestFit="1" customWidth="1"/>
    <col min="18" max="18" width="4.5703125" bestFit="1" customWidth="1"/>
    <col min="19" max="19" width="3.85546875" bestFit="1" customWidth="1"/>
    <col min="20" max="20" width="4.140625" bestFit="1" customWidth="1"/>
    <col min="21" max="21" width="9.85546875" bestFit="1" customWidth="1"/>
    <col min="22" max="22" width="8" bestFit="1" customWidth="1"/>
    <col min="23" max="23" width="4.140625" bestFit="1" customWidth="1"/>
    <col min="24" max="24" width="9.85546875" bestFit="1" customWidth="1"/>
    <col min="25" max="25" width="8" bestFit="1" customWidth="1"/>
    <col min="26" max="26" width="4.140625" bestFit="1" customWidth="1"/>
    <col min="27" max="27" width="9.85546875" bestFit="1" customWidth="1"/>
    <col min="28" max="28" width="8" bestFit="1" customWidth="1"/>
    <col min="29" max="29" width="9.85546875" bestFit="1" customWidth="1"/>
    <col min="30" max="30" width="10.7109375" bestFit="1" customWidth="1"/>
  </cols>
  <sheetData>
    <row r="2" spans="2:6" x14ac:dyDescent="0.25">
      <c r="B2" s="85" t="s">
        <v>614</v>
      </c>
      <c r="C2" t="s">
        <v>631</v>
      </c>
    </row>
    <row r="4" spans="2:6" x14ac:dyDescent="0.25">
      <c r="B4" s="85" t="s">
        <v>620</v>
      </c>
      <c r="C4" s="85" t="s">
        <v>621</v>
      </c>
    </row>
    <row r="5" spans="2:6" x14ac:dyDescent="0.25">
      <c r="B5" s="85" t="s">
        <v>618</v>
      </c>
      <c r="C5" s="7">
        <v>2021</v>
      </c>
      <c r="D5" s="7">
        <v>2022</v>
      </c>
      <c r="E5" s="7">
        <v>2023</v>
      </c>
      <c r="F5" s="7">
        <v>2024</v>
      </c>
    </row>
    <row r="6" spans="2:6" x14ac:dyDescent="0.25">
      <c r="B6" s="86" t="s">
        <v>366</v>
      </c>
      <c r="C6" s="7">
        <v>2</v>
      </c>
      <c r="D6" s="7"/>
      <c r="E6" s="7">
        <v>1</v>
      </c>
      <c r="F6" s="7"/>
    </row>
    <row r="7" spans="2:6" x14ac:dyDescent="0.25">
      <c r="B7" s="86" t="s">
        <v>417</v>
      </c>
      <c r="C7" s="7"/>
      <c r="D7" s="7"/>
      <c r="E7" s="7">
        <v>1</v>
      </c>
      <c r="F7" s="7"/>
    </row>
    <row r="8" spans="2:6" x14ac:dyDescent="0.25">
      <c r="B8" s="86" t="s">
        <v>377</v>
      </c>
      <c r="C8" s="7">
        <v>1</v>
      </c>
      <c r="D8" s="7"/>
      <c r="E8" s="7"/>
      <c r="F8" s="7"/>
    </row>
    <row r="9" spans="2:6" x14ac:dyDescent="0.25">
      <c r="B9" s="86" t="s">
        <v>405</v>
      </c>
      <c r="C9" s="7"/>
      <c r="D9" s="7">
        <v>1</v>
      </c>
      <c r="E9" s="7"/>
      <c r="F9" s="7"/>
    </row>
    <row r="10" spans="2:6" x14ac:dyDescent="0.25">
      <c r="B10" s="86" t="s">
        <v>407</v>
      </c>
      <c r="C10" s="7"/>
      <c r="D10" s="7">
        <v>1</v>
      </c>
      <c r="E10" s="7">
        <v>1</v>
      </c>
      <c r="F10" s="7">
        <v>4</v>
      </c>
    </row>
    <row r="11" spans="2:6" x14ac:dyDescent="0.25">
      <c r="B11" s="86" t="s">
        <v>409</v>
      </c>
      <c r="C11" s="7"/>
      <c r="D11" s="7">
        <v>11</v>
      </c>
      <c r="E11" s="7">
        <v>12</v>
      </c>
      <c r="F11" s="7">
        <v>6</v>
      </c>
    </row>
    <row r="12" spans="2:6" x14ac:dyDescent="0.25">
      <c r="B12" s="86" t="s">
        <v>411</v>
      </c>
      <c r="C12" s="7"/>
      <c r="D12" s="7">
        <v>1</v>
      </c>
      <c r="E12" s="7">
        <v>1</v>
      </c>
      <c r="F12" s="7"/>
    </row>
    <row r="13" spans="2:6" x14ac:dyDescent="0.25">
      <c r="B13" s="86" t="s">
        <v>412</v>
      </c>
      <c r="C13" s="7"/>
      <c r="D13" s="7">
        <v>1</v>
      </c>
      <c r="E13" s="7"/>
      <c r="F13" s="7"/>
    </row>
    <row r="14" spans="2:6" x14ac:dyDescent="0.25">
      <c r="B14" s="86" t="s">
        <v>422</v>
      </c>
      <c r="C14" s="7"/>
      <c r="D14" s="7"/>
      <c r="E14" s="7">
        <v>1</v>
      </c>
      <c r="F14" s="7">
        <v>1</v>
      </c>
    </row>
    <row r="15" spans="2:6" x14ac:dyDescent="0.25">
      <c r="B15" s="86" t="s">
        <v>423</v>
      </c>
      <c r="C15" s="7"/>
      <c r="D15" s="7"/>
      <c r="E15" s="7"/>
      <c r="F15" s="7">
        <v>1</v>
      </c>
    </row>
    <row r="16" spans="2:6" x14ac:dyDescent="0.25">
      <c r="B16" s="86" t="s">
        <v>424</v>
      </c>
      <c r="C16" s="7"/>
      <c r="D16" s="7">
        <v>2</v>
      </c>
      <c r="E16" s="7">
        <v>1</v>
      </c>
      <c r="F16" s="7">
        <v>3</v>
      </c>
    </row>
    <row r="17" spans="2:6" x14ac:dyDescent="0.25">
      <c r="B17" s="86" t="s">
        <v>426</v>
      </c>
      <c r="C17" s="7"/>
      <c r="D17" s="7"/>
      <c r="E17" s="7">
        <v>1</v>
      </c>
      <c r="F17" s="7"/>
    </row>
    <row r="18" spans="2:6" x14ac:dyDescent="0.25">
      <c r="B18" s="86" t="s">
        <v>427</v>
      </c>
      <c r="C18" s="7"/>
      <c r="D18" s="7"/>
      <c r="E18" s="7">
        <v>1</v>
      </c>
      <c r="F18" s="7"/>
    </row>
    <row r="19" spans="2:6" x14ac:dyDescent="0.25">
      <c r="B19" s="86" t="s">
        <v>619</v>
      </c>
      <c r="C19" s="7">
        <v>3</v>
      </c>
      <c r="D19" s="7">
        <v>17</v>
      </c>
      <c r="E19" s="7">
        <v>20</v>
      </c>
      <c r="F19" s="7">
        <v>15</v>
      </c>
    </row>
  </sheetData>
  <pageMargins left="0.51181102362204722" right="0.51181102362204722" top="0.78740157480314965" bottom="0.78740157480314965" header="0.31496062992125984" footer="0.31496062992125984"/>
  <pageSetup paperSize="9" scale="97"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07E4-C92F-40C1-9C32-DDCA52B0194C}">
  <sheetPr>
    <pageSetUpPr fitToPage="1"/>
  </sheetPr>
  <dimension ref="B1:K20"/>
  <sheetViews>
    <sheetView workbookViewId="0"/>
  </sheetViews>
  <sheetFormatPr defaultRowHeight="15" x14ac:dyDescent="0.25"/>
  <cols>
    <col min="1" max="1" width="2.42578125" customWidth="1"/>
    <col min="2" max="2" width="76.140625" bestFit="1" customWidth="1"/>
    <col min="3" max="3" width="34.7109375" bestFit="1" customWidth="1"/>
    <col min="4" max="11" width="5" bestFit="1" customWidth="1"/>
    <col min="12" max="13" width="10.7109375" bestFit="1" customWidth="1"/>
    <col min="14" max="14" width="9.85546875" bestFit="1" customWidth="1"/>
    <col min="15" max="15" width="6.85546875" bestFit="1" customWidth="1"/>
    <col min="16" max="16" width="9.85546875" bestFit="1" customWidth="1"/>
    <col min="17" max="17" width="6.85546875" bestFit="1" customWidth="1"/>
    <col min="18" max="18" width="4.5703125" bestFit="1" customWidth="1"/>
    <col min="19" max="19" width="3.85546875" bestFit="1" customWidth="1"/>
    <col min="20" max="20" width="4.140625" bestFit="1" customWidth="1"/>
    <col min="21" max="21" width="9.85546875" bestFit="1" customWidth="1"/>
    <col min="22" max="22" width="8" bestFit="1" customWidth="1"/>
    <col min="23" max="23" width="4.140625" bestFit="1" customWidth="1"/>
    <col min="24" max="24" width="9.85546875" bestFit="1" customWidth="1"/>
    <col min="25" max="25" width="8" bestFit="1" customWidth="1"/>
    <col min="26" max="26" width="4.140625" bestFit="1" customWidth="1"/>
    <col min="27" max="27" width="9.85546875" bestFit="1" customWidth="1"/>
    <col min="28" max="28" width="8" bestFit="1" customWidth="1"/>
    <col min="29" max="29" width="9.85546875" bestFit="1" customWidth="1"/>
    <col min="30" max="30" width="10.7109375" bestFit="1" customWidth="1"/>
  </cols>
  <sheetData>
    <row r="1" spans="2:11" ht="6" customHeight="1" x14ac:dyDescent="0.25"/>
    <row r="2" spans="2:11" x14ac:dyDescent="0.25">
      <c r="B2" s="85" t="s">
        <v>614</v>
      </c>
      <c r="C2" t="s">
        <v>630</v>
      </c>
    </row>
    <row r="4" spans="2:11" x14ac:dyDescent="0.25">
      <c r="B4" s="85" t="s">
        <v>620</v>
      </c>
      <c r="C4" s="85" t="s">
        <v>621</v>
      </c>
    </row>
    <row r="5" spans="2:11" x14ac:dyDescent="0.25">
      <c r="B5" s="85" t="s">
        <v>618</v>
      </c>
      <c r="C5" s="7">
        <v>2015</v>
      </c>
      <c r="D5" s="7">
        <v>2016</v>
      </c>
      <c r="E5" s="7">
        <v>2017</v>
      </c>
      <c r="F5" s="7">
        <v>2018</v>
      </c>
      <c r="G5" s="7">
        <v>2019</v>
      </c>
      <c r="H5" s="7">
        <v>2020</v>
      </c>
      <c r="I5" s="7">
        <v>2021</v>
      </c>
      <c r="J5" s="7">
        <v>2022</v>
      </c>
      <c r="K5" s="7">
        <v>2023</v>
      </c>
    </row>
    <row r="6" spans="2:11" x14ac:dyDescent="0.25">
      <c r="B6" s="86" t="s">
        <v>366</v>
      </c>
      <c r="C6" s="7">
        <v>1</v>
      </c>
      <c r="D6" s="7"/>
      <c r="E6" s="7"/>
      <c r="F6" s="7"/>
      <c r="G6" s="7"/>
      <c r="H6" s="7"/>
      <c r="I6" s="7"/>
      <c r="J6" s="7"/>
      <c r="K6" s="7"/>
    </row>
    <row r="7" spans="2:11" x14ac:dyDescent="0.25">
      <c r="B7" s="86" t="s">
        <v>367</v>
      </c>
      <c r="C7" s="7"/>
      <c r="D7" s="7"/>
      <c r="E7" s="7"/>
      <c r="F7" s="7">
        <v>1</v>
      </c>
      <c r="G7" s="7"/>
      <c r="H7" s="7"/>
      <c r="I7" s="7"/>
      <c r="J7" s="7"/>
      <c r="K7" s="7"/>
    </row>
    <row r="8" spans="2:11" x14ac:dyDescent="0.25">
      <c r="B8" s="86" t="s">
        <v>417</v>
      </c>
      <c r="C8" s="7"/>
      <c r="D8" s="7"/>
      <c r="E8" s="7"/>
      <c r="F8" s="7">
        <v>2</v>
      </c>
      <c r="G8" s="7"/>
      <c r="H8" s="7">
        <v>1</v>
      </c>
      <c r="I8" s="7"/>
      <c r="J8" s="7"/>
      <c r="K8" s="7"/>
    </row>
    <row r="9" spans="2:11" x14ac:dyDescent="0.25">
      <c r="B9" s="86" t="s">
        <v>372</v>
      </c>
      <c r="C9" s="7">
        <v>1</v>
      </c>
      <c r="D9" s="7"/>
      <c r="E9" s="7"/>
      <c r="F9" s="7"/>
      <c r="G9" s="7"/>
      <c r="H9" s="7"/>
      <c r="I9" s="7"/>
      <c r="J9" s="7"/>
      <c r="K9" s="7"/>
    </row>
    <row r="10" spans="2:11" x14ac:dyDescent="0.25">
      <c r="B10" s="86" t="s">
        <v>377</v>
      </c>
      <c r="C10" s="7"/>
      <c r="D10" s="7"/>
      <c r="E10" s="7">
        <v>1</v>
      </c>
      <c r="F10" s="7"/>
      <c r="G10" s="7"/>
      <c r="H10" s="7"/>
      <c r="I10" s="7"/>
      <c r="J10" s="7"/>
      <c r="K10" s="7"/>
    </row>
    <row r="11" spans="2:11" x14ac:dyDescent="0.25">
      <c r="B11" s="86" t="s">
        <v>379</v>
      </c>
      <c r="C11" s="7"/>
      <c r="D11" s="7"/>
      <c r="E11" s="7"/>
      <c r="F11" s="7"/>
      <c r="G11" s="7">
        <v>1</v>
      </c>
      <c r="H11" s="7"/>
      <c r="I11" s="7"/>
      <c r="J11" s="7"/>
      <c r="K11" s="7"/>
    </row>
    <row r="12" spans="2:11" x14ac:dyDescent="0.25">
      <c r="B12" s="86" t="s">
        <v>383</v>
      </c>
      <c r="C12" s="7"/>
      <c r="D12" s="7"/>
      <c r="E12" s="7"/>
      <c r="F12" s="7"/>
      <c r="G12" s="7"/>
      <c r="H12" s="7"/>
      <c r="I12" s="7">
        <v>1</v>
      </c>
      <c r="J12" s="7"/>
      <c r="K12" s="7"/>
    </row>
    <row r="13" spans="2:11" x14ac:dyDescent="0.25">
      <c r="B13" s="86" t="s">
        <v>393</v>
      </c>
      <c r="C13" s="7"/>
      <c r="D13" s="7"/>
      <c r="E13" s="7"/>
      <c r="F13" s="7"/>
      <c r="G13" s="7"/>
      <c r="H13" s="7"/>
      <c r="I13" s="7">
        <v>1</v>
      </c>
      <c r="J13" s="7"/>
      <c r="K13" s="7"/>
    </row>
    <row r="14" spans="2:11" x14ac:dyDescent="0.25">
      <c r="B14" s="86" t="s">
        <v>400</v>
      </c>
      <c r="C14" s="7"/>
      <c r="D14" s="7"/>
      <c r="E14" s="7">
        <v>1</v>
      </c>
      <c r="F14" s="7"/>
      <c r="G14" s="7">
        <v>1</v>
      </c>
      <c r="H14" s="7"/>
      <c r="I14" s="7">
        <v>1</v>
      </c>
      <c r="J14" s="7"/>
      <c r="K14" s="7"/>
    </row>
    <row r="15" spans="2:11" x14ac:dyDescent="0.25">
      <c r="B15" s="86" t="s">
        <v>401</v>
      </c>
      <c r="C15" s="7"/>
      <c r="D15" s="7"/>
      <c r="E15" s="7"/>
      <c r="F15" s="7"/>
      <c r="G15" s="7"/>
      <c r="H15" s="7">
        <v>1</v>
      </c>
      <c r="I15" s="7"/>
      <c r="J15" s="7"/>
      <c r="K15" s="7"/>
    </row>
    <row r="16" spans="2:11" x14ac:dyDescent="0.25">
      <c r="B16" s="86" t="s">
        <v>406</v>
      </c>
      <c r="C16" s="7"/>
      <c r="D16" s="7"/>
      <c r="E16" s="7"/>
      <c r="F16" s="7"/>
      <c r="G16" s="7"/>
      <c r="H16" s="7"/>
      <c r="I16" s="7"/>
      <c r="J16" s="7">
        <v>2</v>
      </c>
      <c r="K16" s="7">
        <v>1</v>
      </c>
    </row>
    <row r="17" spans="2:11" x14ac:dyDescent="0.25">
      <c r="B17" s="86" t="s">
        <v>407</v>
      </c>
      <c r="C17" s="7"/>
      <c r="D17" s="7"/>
      <c r="E17" s="7"/>
      <c r="F17" s="7"/>
      <c r="G17" s="7"/>
      <c r="H17" s="7"/>
      <c r="I17" s="7"/>
      <c r="J17" s="7">
        <v>1</v>
      </c>
      <c r="K17" s="7"/>
    </row>
    <row r="18" spans="2:11" x14ac:dyDescent="0.25">
      <c r="B18" s="86" t="s">
        <v>408</v>
      </c>
      <c r="C18" s="7"/>
      <c r="D18" s="7">
        <v>1</v>
      </c>
      <c r="E18" s="7"/>
      <c r="F18" s="7"/>
      <c r="G18" s="7"/>
      <c r="H18" s="7"/>
      <c r="I18" s="7"/>
      <c r="J18" s="7"/>
      <c r="K18" s="7"/>
    </row>
    <row r="19" spans="2:11" x14ac:dyDescent="0.25">
      <c r="B19" s="86" t="s">
        <v>421</v>
      </c>
      <c r="C19" s="7"/>
      <c r="D19" s="7"/>
      <c r="E19" s="7"/>
      <c r="F19" s="7">
        <v>1</v>
      </c>
      <c r="G19" s="7"/>
      <c r="H19" s="7"/>
      <c r="I19" s="7"/>
      <c r="J19" s="7"/>
      <c r="K19" s="7"/>
    </row>
    <row r="20" spans="2:11" x14ac:dyDescent="0.25">
      <c r="B20" s="86" t="s">
        <v>619</v>
      </c>
      <c r="C20" s="7">
        <v>2</v>
      </c>
      <c r="D20" s="7">
        <v>1</v>
      </c>
      <c r="E20" s="7">
        <v>2</v>
      </c>
      <c r="F20" s="7">
        <v>4</v>
      </c>
      <c r="G20" s="7">
        <v>2</v>
      </c>
      <c r="H20" s="7">
        <v>2</v>
      </c>
      <c r="I20" s="7">
        <v>3</v>
      </c>
      <c r="J20" s="7">
        <v>3</v>
      </c>
      <c r="K20" s="7">
        <v>1</v>
      </c>
    </row>
  </sheetData>
  <pageMargins left="0.51181102362204722" right="0.51181102362204722" top="0.78740157480314965" bottom="0.78740157480314965" header="0.31496062992125984" footer="0.31496062992125984"/>
  <pageSetup paperSize="9" scale="8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CE71-0E0B-4FF4-9500-B80BF5713FDC}">
  <dimension ref="A1:J5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3.140625" bestFit="1" customWidth="1"/>
    <col min="2" max="2" width="67.140625" bestFit="1" customWidth="1"/>
    <col min="3" max="6" width="9.140625" style="8"/>
    <col min="7" max="7" width="7.42578125" style="55" bestFit="1" customWidth="1"/>
    <col min="9" max="9" width="14.85546875" bestFit="1" customWidth="1"/>
    <col min="10" max="10" width="4.42578125" bestFit="1" customWidth="1"/>
  </cols>
  <sheetData>
    <row r="1" spans="1:10" x14ac:dyDescent="0.25">
      <c r="A1" s="131" t="s">
        <v>210</v>
      </c>
      <c r="B1" s="132" t="s">
        <v>8</v>
      </c>
      <c r="C1" s="169">
        <v>2021</v>
      </c>
      <c r="D1" s="169">
        <v>2022</v>
      </c>
      <c r="E1" s="169">
        <v>2023</v>
      </c>
      <c r="F1" s="169">
        <v>2024</v>
      </c>
      <c r="G1" s="169" t="s">
        <v>716</v>
      </c>
      <c r="I1" s="246" t="s">
        <v>625</v>
      </c>
      <c r="J1" s="246"/>
    </row>
    <row r="2" spans="1:10" x14ac:dyDescent="0.25">
      <c r="A2" s="136">
        <v>1</v>
      </c>
      <c r="B2" s="168" t="s">
        <v>365</v>
      </c>
      <c r="C2" s="12"/>
      <c r="D2" s="12"/>
      <c r="E2" s="12"/>
      <c r="F2" s="12"/>
      <c r="G2" s="170">
        <v>1</v>
      </c>
      <c r="I2" s="142" t="s">
        <v>290</v>
      </c>
      <c r="J2" s="143">
        <v>0.25</v>
      </c>
    </row>
    <row r="3" spans="1:10" x14ac:dyDescent="0.25">
      <c r="A3" s="136">
        <f>+A2+1</f>
        <v>2</v>
      </c>
      <c r="B3" s="168" t="s">
        <v>366</v>
      </c>
      <c r="C3" s="12" t="s">
        <v>561</v>
      </c>
      <c r="D3" s="12" t="s">
        <v>561</v>
      </c>
      <c r="E3" s="12" t="s">
        <v>561</v>
      </c>
      <c r="F3" s="12" t="s">
        <v>561</v>
      </c>
      <c r="G3" s="170">
        <v>0.25</v>
      </c>
      <c r="I3" s="142" t="s">
        <v>291</v>
      </c>
      <c r="J3" s="143">
        <v>0.5</v>
      </c>
    </row>
    <row r="4" spans="1:10" x14ac:dyDescent="0.25">
      <c r="A4" s="136">
        <f t="shared" ref="A4:A58" si="0">+A3+1</f>
        <v>3</v>
      </c>
      <c r="B4" s="168" t="s">
        <v>367</v>
      </c>
      <c r="C4" s="12"/>
      <c r="D4" s="12"/>
      <c r="E4" s="12"/>
      <c r="F4" s="12"/>
      <c r="G4" s="170">
        <v>1</v>
      </c>
      <c r="I4" s="142" t="s">
        <v>292</v>
      </c>
      <c r="J4" s="143">
        <v>0.75</v>
      </c>
    </row>
    <row r="5" spans="1:10" x14ac:dyDescent="0.25">
      <c r="A5" s="136">
        <f t="shared" si="0"/>
        <v>4</v>
      </c>
      <c r="B5" s="168" t="s">
        <v>368</v>
      </c>
      <c r="C5" s="12"/>
      <c r="D5" s="12"/>
      <c r="E5" s="12"/>
      <c r="F5" s="12"/>
      <c r="G5" s="170">
        <v>1</v>
      </c>
      <c r="I5" s="142" t="s">
        <v>293</v>
      </c>
      <c r="J5" s="144">
        <v>1</v>
      </c>
    </row>
    <row r="6" spans="1:10" x14ac:dyDescent="0.25">
      <c r="A6" s="136">
        <f t="shared" si="0"/>
        <v>5</v>
      </c>
      <c r="B6" s="168" t="s">
        <v>416</v>
      </c>
      <c r="C6" s="12"/>
      <c r="D6" s="12"/>
      <c r="E6" s="12"/>
      <c r="F6" s="12"/>
      <c r="G6" s="170">
        <v>1</v>
      </c>
    </row>
    <row r="7" spans="1:10" x14ac:dyDescent="0.25">
      <c r="A7" s="136">
        <f t="shared" si="0"/>
        <v>6</v>
      </c>
      <c r="B7" s="168" t="s">
        <v>371</v>
      </c>
      <c r="C7" s="12"/>
      <c r="D7" s="12"/>
      <c r="E7" s="12"/>
      <c r="F7" s="12"/>
      <c r="G7" s="170">
        <v>1</v>
      </c>
    </row>
    <row r="8" spans="1:10" x14ac:dyDescent="0.25">
      <c r="A8" s="136">
        <f t="shared" si="0"/>
        <v>7</v>
      </c>
      <c r="B8" s="168" t="s">
        <v>417</v>
      </c>
      <c r="C8" s="12"/>
      <c r="D8" s="12" t="s">
        <v>561</v>
      </c>
      <c r="E8" s="12"/>
      <c r="F8" s="12"/>
      <c r="G8" s="170">
        <v>0.5</v>
      </c>
    </row>
    <row r="9" spans="1:10" x14ac:dyDescent="0.25">
      <c r="A9" s="136">
        <f t="shared" si="0"/>
        <v>8</v>
      </c>
      <c r="B9" s="168" t="s">
        <v>372</v>
      </c>
      <c r="C9" s="12"/>
      <c r="D9" s="12"/>
      <c r="E9" s="12"/>
      <c r="F9" s="12"/>
      <c r="G9" s="170">
        <v>1</v>
      </c>
    </row>
    <row r="10" spans="1:10" x14ac:dyDescent="0.25">
      <c r="A10" s="136">
        <f t="shared" si="0"/>
        <v>9</v>
      </c>
      <c r="B10" s="168" t="s">
        <v>375</v>
      </c>
      <c r="C10" s="12" t="s">
        <v>561</v>
      </c>
      <c r="D10" s="12"/>
      <c r="E10" s="12"/>
      <c r="F10" s="12"/>
      <c r="G10" s="170">
        <v>0.75</v>
      </c>
    </row>
    <row r="11" spans="1:10" x14ac:dyDescent="0.25">
      <c r="A11" s="136">
        <f t="shared" si="0"/>
        <v>10</v>
      </c>
      <c r="B11" s="168" t="s">
        <v>376</v>
      </c>
      <c r="C11" s="12"/>
      <c r="D11" s="12"/>
      <c r="E11" s="12"/>
      <c r="F11" s="12"/>
      <c r="G11" s="170">
        <v>1</v>
      </c>
    </row>
    <row r="12" spans="1:10" x14ac:dyDescent="0.25">
      <c r="A12" s="136">
        <f t="shared" si="0"/>
        <v>11</v>
      </c>
      <c r="B12" s="168" t="s">
        <v>377</v>
      </c>
      <c r="C12" s="12" t="s">
        <v>561</v>
      </c>
      <c r="D12" s="12"/>
      <c r="E12" s="12" t="s">
        <v>561</v>
      </c>
      <c r="F12" s="12"/>
      <c r="G12" s="170">
        <v>0.25</v>
      </c>
    </row>
    <row r="13" spans="1:10" x14ac:dyDescent="0.25">
      <c r="A13" s="136">
        <f t="shared" si="0"/>
        <v>12</v>
      </c>
      <c r="B13" s="168" t="s">
        <v>379</v>
      </c>
      <c r="C13" s="12" t="s">
        <v>561</v>
      </c>
      <c r="D13" s="12"/>
      <c r="E13" s="12" t="s">
        <v>561</v>
      </c>
      <c r="F13" s="12"/>
      <c r="G13" s="170">
        <v>0.25</v>
      </c>
    </row>
    <row r="14" spans="1:10" x14ac:dyDescent="0.25">
      <c r="A14" s="136">
        <f t="shared" si="0"/>
        <v>13</v>
      </c>
      <c r="B14" s="168" t="s">
        <v>383</v>
      </c>
      <c r="C14" s="12"/>
      <c r="D14" s="12"/>
      <c r="E14" s="12"/>
      <c r="F14" s="12"/>
      <c r="G14" s="170">
        <v>1</v>
      </c>
    </row>
    <row r="15" spans="1:10" x14ac:dyDescent="0.25">
      <c r="A15" s="136">
        <f t="shared" si="0"/>
        <v>14</v>
      </c>
      <c r="B15" s="168" t="s">
        <v>384</v>
      </c>
      <c r="C15" s="12"/>
      <c r="D15" s="12"/>
      <c r="E15" s="12"/>
      <c r="F15" s="12"/>
      <c r="G15" s="170">
        <v>1</v>
      </c>
    </row>
    <row r="16" spans="1:10" x14ac:dyDescent="0.25">
      <c r="A16" s="136">
        <f t="shared" si="0"/>
        <v>15</v>
      </c>
      <c r="B16" s="168" t="s">
        <v>385</v>
      </c>
      <c r="C16" s="12"/>
      <c r="D16" s="12"/>
      <c r="E16" s="12"/>
      <c r="F16" s="12"/>
      <c r="G16" s="170">
        <v>1</v>
      </c>
    </row>
    <row r="17" spans="1:7" x14ac:dyDescent="0.25">
      <c r="A17" s="136">
        <f t="shared" si="0"/>
        <v>16</v>
      </c>
      <c r="B17" s="168" t="s">
        <v>386</v>
      </c>
      <c r="C17" s="12"/>
      <c r="D17" s="12"/>
      <c r="E17" s="12"/>
      <c r="F17" s="12"/>
      <c r="G17" s="170">
        <v>1</v>
      </c>
    </row>
    <row r="18" spans="1:7" x14ac:dyDescent="0.25">
      <c r="A18" s="136">
        <f t="shared" si="0"/>
        <v>17</v>
      </c>
      <c r="B18" s="168" t="s">
        <v>387</v>
      </c>
      <c r="C18" s="12"/>
      <c r="D18" s="12"/>
      <c r="E18" s="12"/>
      <c r="F18" s="12"/>
      <c r="G18" s="170">
        <v>1</v>
      </c>
    </row>
    <row r="19" spans="1:7" x14ac:dyDescent="0.25">
      <c r="A19" s="136">
        <f t="shared" si="0"/>
        <v>18</v>
      </c>
      <c r="B19" s="168" t="s">
        <v>388</v>
      </c>
      <c r="C19" s="12"/>
      <c r="D19" s="12"/>
      <c r="E19" s="12"/>
      <c r="F19" s="12"/>
      <c r="G19" s="170">
        <v>1</v>
      </c>
    </row>
    <row r="20" spans="1:7" x14ac:dyDescent="0.25">
      <c r="A20" s="136">
        <f t="shared" si="0"/>
        <v>19</v>
      </c>
      <c r="B20" s="168" t="s">
        <v>418</v>
      </c>
      <c r="C20" s="12"/>
      <c r="D20" s="12"/>
      <c r="E20" s="12"/>
      <c r="F20" s="12"/>
      <c r="G20" s="170">
        <v>1</v>
      </c>
    </row>
    <row r="21" spans="1:7" x14ac:dyDescent="0.25">
      <c r="A21" s="136">
        <f t="shared" si="0"/>
        <v>20</v>
      </c>
      <c r="B21" s="168" t="s">
        <v>390</v>
      </c>
      <c r="C21" s="12"/>
      <c r="D21" s="12"/>
      <c r="E21" s="12"/>
      <c r="F21" s="12"/>
      <c r="G21" s="170">
        <v>1</v>
      </c>
    </row>
    <row r="22" spans="1:7" x14ac:dyDescent="0.25">
      <c r="A22" s="136">
        <f t="shared" si="0"/>
        <v>21</v>
      </c>
      <c r="B22" s="168" t="s">
        <v>391</v>
      </c>
      <c r="C22" s="12"/>
      <c r="D22" s="12"/>
      <c r="E22" s="12"/>
      <c r="F22" s="12"/>
      <c r="G22" s="170">
        <v>1</v>
      </c>
    </row>
    <row r="23" spans="1:7" x14ac:dyDescent="0.25">
      <c r="A23" s="136">
        <f t="shared" si="0"/>
        <v>22</v>
      </c>
      <c r="B23" s="168" t="s">
        <v>392</v>
      </c>
      <c r="C23" s="12"/>
      <c r="D23" s="12"/>
      <c r="E23" s="12"/>
      <c r="F23" s="12"/>
      <c r="G23" s="170">
        <v>1</v>
      </c>
    </row>
    <row r="24" spans="1:7" x14ac:dyDescent="0.25">
      <c r="A24" s="136">
        <f t="shared" si="0"/>
        <v>23</v>
      </c>
      <c r="B24" s="168" t="s">
        <v>393</v>
      </c>
      <c r="C24" s="12"/>
      <c r="D24" s="12" t="s">
        <v>561</v>
      </c>
      <c r="E24" s="12" t="s">
        <v>561</v>
      </c>
      <c r="F24" s="12"/>
      <c r="G24" s="170">
        <v>0.25</v>
      </c>
    </row>
    <row r="25" spans="1:7" x14ac:dyDescent="0.25">
      <c r="A25" s="136">
        <f t="shared" si="0"/>
        <v>24</v>
      </c>
      <c r="B25" s="168" t="s">
        <v>394</v>
      </c>
      <c r="C25" s="12"/>
      <c r="D25" s="12"/>
      <c r="E25" s="12"/>
      <c r="F25" s="12"/>
      <c r="G25" s="170">
        <v>1</v>
      </c>
    </row>
    <row r="26" spans="1:7" x14ac:dyDescent="0.25">
      <c r="A26" s="136">
        <f t="shared" si="0"/>
        <v>25</v>
      </c>
      <c r="B26" s="168" t="s">
        <v>395</v>
      </c>
      <c r="C26" s="12"/>
      <c r="D26" s="12"/>
      <c r="E26" s="12"/>
      <c r="F26" s="12"/>
      <c r="G26" s="170">
        <v>1</v>
      </c>
    </row>
    <row r="27" spans="1:7" x14ac:dyDescent="0.25">
      <c r="A27" s="136">
        <f t="shared" si="0"/>
        <v>26</v>
      </c>
      <c r="B27" s="168" t="s">
        <v>396</v>
      </c>
      <c r="C27" s="12"/>
      <c r="D27" s="12"/>
      <c r="E27" s="12"/>
      <c r="F27" s="12"/>
      <c r="G27" s="170">
        <v>1</v>
      </c>
    </row>
    <row r="28" spans="1:7" x14ac:dyDescent="0.25">
      <c r="A28" s="136">
        <f t="shared" si="0"/>
        <v>27</v>
      </c>
      <c r="B28" s="168" t="s">
        <v>398</v>
      </c>
      <c r="C28" s="12"/>
      <c r="D28" s="12"/>
      <c r="E28" s="12"/>
      <c r="F28" s="12"/>
      <c r="G28" s="170">
        <v>1</v>
      </c>
    </row>
    <row r="29" spans="1:7" x14ac:dyDescent="0.25">
      <c r="A29" s="136">
        <f t="shared" si="0"/>
        <v>28</v>
      </c>
      <c r="B29" s="168" t="s">
        <v>399</v>
      </c>
      <c r="C29" s="12"/>
      <c r="D29" s="12"/>
      <c r="E29" s="12"/>
      <c r="F29" s="12"/>
      <c r="G29" s="170">
        <v>1</v>
      </c>
    </row>
    <row r="30" spans="1:7" x14ac:dyDescent="0.25">
      <c r="A30" s="136">
        <f t="shared" si="0"/>
        <v>29</v>
      </c>
      <c r="B30" s="168" t="s">
        <v>400</v>
      </c>
      <c r="C30" s="12"/>
      <c r="D30" s="12" t="s">
        <v>561</v>
      </c>
      <c r="E30" s="12"/>
      <c r="F30" s="12"/>
      <c r="G30" s="170">
        <v>0.5</v>
      </c>
    </row>
    <row r="31" spans="1:7" x14ac:dyDescent="0.25">
      <c r="A31" s="136">
        <f t="shared" si="0"/>
        <v>30</v>
      </c>
      <c r="B31" s="168" t="s">
        <v>401</v>
      </c>
      <c r="C31" s="12"/>
      <c r="D31" s="12" t="s">
        <v>561</v>
      </c>
      <c r="E31" s="12" t="s">
        <v>561</v>
      </c>
      <c r="F31" s="12" t="s">
        <v>561</v>
      </c>
      <c r="G31" s="170">
        <v>0.25</v>
      </c>
    </row>
    <row r="32" spans="1:7" x14ac:dyDescent="0.25">
      <c r="A32" s="136">
        <f t="shared" si="0"/>
        <v>31</v>
      </c>
      <c r="B32" s="168" t="s">
        <v>402</v>
      </c>
      <c r="C32" s="12"/>
      <c r="D32" s="12"/>
      <c r="E32" s="12"/>
      <c r="F32" s="12" t="s">
        <v>561</v>
      </c>
      <c r="G32" s="170">
        <v>0.25</v>
      </c>
    </row>
    <row r="33" spans="1:7" x14ac:dyDescent="0.25">
      <c r="A33" s="136">
        <f t="shared" si="0"/>
        <v>32</v>
      </c>
      <c r="B33" s="168" t="s">
        <v>403</v>
      </c>
      <c r="C33" s="12"/>
      <c r="D33" s="12"/>
      <c r="E33" s="12"/>
      <c r="F33" s="12"/>
      <c r="G33" s="170">
        <v>1</v>
      </c>
    </row>
    <row r="34" spans="1:7" x14ac:dyDescent="0.25">
      <c r="A34" s="136">
        <f t="shared" si="0"/>
        <v>33</v>
      </c>
      <c r="B34" s="168" t="s">
        <v>404</v>
      </c>
      <c r="C34" s="12"/>
      <c r="D34" s="12"/>
      <c r="E34" s="12"/>
      <c r="F34" s="12"/>
      <c r="G34" s="170">
        <v>1</v>
      </c>
    </row>
    <row r="35" spans="1:7" x14ac:dyDescent="0.25">
      <c r="A35" s="136">
        <f t="shared" si="0"/>
        <v>34</v>
      </c>
      <c r="B35" s="168" t="s">
        <v>405</v>
      </c>
      <c r="C35" s="12" t="s">
        <v>561</v>
      </c>
      <c r="D35" s="12" t="s">
        <v>561</v>
      </c>
      <c r="E35" s="12" t="s">
        <v>561</v>
      </c>
      <c r="F35" s="12" t="s">
        <v>561</v>
      </c>
      <c r="G35" s="170">
        <v>0.25</v>
      </c>
    </row>
    <row r="36" spans="1:7" x14ac:dyDescent="0.25">
      <c r="A36" s="136">
        <f t="shared" si="0"/>
        <v>35</v>
      </c>
      <c r="B36" s="168" t="s">
        <v>406</v>
      </c>
      <c r="C36" s="12"/>
      <c r="D36" s="12"/>
      <c r="E36" s="12" t="s">
        <v>561</v>
      </c>
      <c r="F36" s="12" t="s">
        <v>561</v>
      </c>
      <c r="G36" s="170">
        <v>0.25</v>
      </c>
    </row>
    <row r="37" spans="1:7" x14ac:dyDescent="0.25">
      <c r="A37" s="136">
        <f t="shared" si="0"/>
        <v>36</v>
      </c>
      <c r="B37" s="168" t="s">
        <v>407</v>
      </c>
      <c r="C37" s="12"/>
      <c r="D37" s="12"/>
      <c r="E37" s="12"/>
      <c r="F37" s="12"/>
      <c r="G37" s="170">
        <v>1</v>
      </c>
    </row>
    <row r="38" spans="1:7" x14ac:dyDescent="0.25">
      <c r="A38" s="136">
        <f t="shared" si="0"/>
        <v>37</v>
      </c>
      <c r="B38" s="168" t="s">
        <v>419</v>
      </c>
      <c r="C38" s="12"/>
      <c r="D38" s="12" t="s">
        <v>561</v>
      </c>
      <c r="E38" s="12"/>
      <c r="F38" s="12"/>
      <c r="G38" s="170">
        <v>0.75</v>
      </c>
    </row>
    <row r="39" spans="1:7" x14ac:dyDescent="0.25">
      <c r="A39" s="136">
        <f t="shared" si="0"/>
        <v>38</v>
      </c>
      <c r="B39" s="168" t="s">
        <v>408</v>
      </c>
      <c r="C39" s="12"/>
      <c r="D39" s="12"/>
      <c r="E39" s="12"/>
      <c r="F39" s="12"/>
      <c r="G39" s="170">
        <v>1</v>
      </c>
    </row>
    <row r="40" spans="1:7" x14ac:dyDescent="0.25">
      <c r="A40" s="136">
        <f t="shared" si="0"/>
        <v>39</v>
      </c>
      <c r="B40" s="168" t="s">
        <v>409</v>
      </c>
      <c r="C40" s="12" t="s">
        <v>561</v>
      </c>
      <c r="D40" s="12"/>
      <c r="E40" s="12" t="s">
        <v>561</v>
      </c>
      <c r="F40" s="12" t="s">
        <v>561</v>
      </c>
      <c r="G40" s="170">
        <v>0.25</v>
      </c>
    </row>
    <row r="41" spans="1:7" x14ac:dyDescent="0.25">
      <c r="A41" s="136">
        <f t="shared" si="0"/>
        <v>40</v>
      </c>
      <c r="B41" s="168" t="s">
        <v>410</v>
      </c>
      <c r="C41" s="12"/>
      <c r="D41" s="12" t="s">
        <v>561</v>
      </c>
      <c r="E41" s="12"/>
      <c r="F41" s="12"/>
      <c r="G41" s="170">
        <v>0.75</v>
      </c>
    </row>
    <row r="42" spans="1:7" x14ac:dyDescent="0.25">
      <c r="A42" s="136">
        <f t="shared" si="0"/>
        <v>41</v>
      </c>
      <c r="B42" s="168" t="s">
        <v>411</v>
      </c>
      <c r="C42" s="12" t="s">
        <v>561</v>
      </c>
      <c r="D42" s="12"/>
      <c r="E42" s="12"/>
      <c r="F42" s="12"/>
      <c r="G42" s="170">
        <v>0.75</v>
      </c>
    </row>
    <row r="43" spans="1:7" x14ac:dyDescent="0.25">
      <c r="A43" s="136">
        <f t="shared" si="0"/>
        <v>42</v>
      </c>
      <c r="B43" s="168" t="s">
        <v>412</v>
      </c>
      <c r="C43" s="12"/>
      <c r="D43" s="12"/>
      <c r="E43" s="12" t="s">
        <v>561</v>
      </c>
      <c r="F43" s="12" t="s">
        <v>561</v>
      </c>
      <c r="G43" s="170">
        <v>0.25</v>
      </c>
    </row>
    <row r="44" spans="1:7" x14ac:dyDescent="0.25">
      <c r="A44" s="136">
        <f t="shared" si="0"/>
        <v>43</v>
      </c>
      <c r="B44" s="168" t="s">
        <v>413</v>
      </c>
      <c r="C44" s="12"/>
      <c r="D44" s="12"/>
      <c r="E44" s="12"/>
      <c r="F44" s="12"/>
      <c r="G44" s="170">
        <v>1</v>
      </c>
    </row>
    <row r="45" spans="1:7" x14ac:dyDescent="0.25">
      <c r="A45" s="136">
        <f t="shared" si="0"/>
        <v>44</v>
      </c>
      <c r="B45" s="168" t="s">
        <v>414</v>
      </c>
      <c r="C45" s="12"/>
      <c r="D45" s="12"/>
      <c r="E45" s="12" t="s">
        <v>561</v>
      </c>
      <c r="F45" s="12" t="s">
        <v>561</v>
      </c>
      <c r="G45" s="170">
        <v>0.25</v>
      </c>
    </row>
    <row r="46" spans="1:7" x14ac:dyDescent="0.25">
      <c r="A46" s="136">
        <f t="shared" si="0"/>
        <v>45</v>
      </c>
      <c r="B46" s="168" t="s">
        <v>420</v>
      </c>
      <c r="C46" s="12"/>
      <c r="D46" s="12"/>
      <c r="E46" s="12"/>
      <c r="F46" s="12"/>
      <c r="G46" s="170">
        <v>1</v>
      </c>
    </row>
    <row r="47" spans="1:7" x14ac:dyDescent="0.25">
      <c r="A47" s="136">
        <f t="shared" si="0"/>
        <v>46</v>
      </c>
      <c r="B47" s="168" t="s">
        <v>415</v>
      </c>
      <c r="C47" s="12"/>
      <c r="D47" s="12"/>
      <c r="E47" s="12"/>
      <c r="F47" s="12"/>
      <c r="G47" s="170">
        <v>1</v>
      </c>
    </row>
    <row r="48" spans="1:7" x14ac:dyDescent="0.25">
      <c r="A48" s="136">
        <f t="shared" si="0"/>
        <v>47</v>
      </c>
      <c r="B48" s="168" t="s">
        <v>421</v>
      </c>
      <c r="C48" s="12"/>
      <c r="D48" s="12"/>
      <c r="E48" s="12" t="s">
        <v>561</v>
      </c>
      <c r="F48" s="12"/>
      <c r="G48" s="170">
        <v>0.25</v>
      </c>
    </row>
    <row r="49" spans="1:7" x14ac:dyDescent="0.25">
      <c r="A49" s="136">
        <f t="shared" si="0"/>
        <v>48</v>
      </c>
      <c r="B49" s="168" t="s">
        <v>422</v>
      </c>
      <c r="C49" s="12"/>
      <c r="D49" s="12"/>
      <c r="E49" s="12"/>
      <c r="F49" s="12"/>
      <c r="G49" s="170">
        <v>1</v>
      </c>
    </row>
    <row r="50" spans="1:7" x14ac:dyDescent="0.25">
      <c r="A50" s="136">
        <f t="shared" si="0"/>
        <v>49</v>
      </c>
      <c r="B50" s="168" t="s">
        <v>423</v>
      </c>
      <c r="C50" s="12"/>
      <c r="D50" s="12"/>
      <c r="E50" s="12"/>
      <c r="F50" s="12"/>
      <c r="G50" s="170">
        <v>1</v>
      </c>
    </row>
    <row r="51" spans="1:7" x14ac:dyDescent="0.25">
      <c r="A51" s="136">
        <f t="shared" si="0"/>
        <v>50</v>
      </c>
      <c r="B51" s="168" t="s">
        <v>424</v>
      </c>
      <c r="C51" s="12"/>
      <c r="D51" s="12"/>
      <c r="E51" s="12"/>
      <c r="F51" s="12"/>
      <c r="G51" s="170">
        <v>1</v>
      </c>
    </row>
    <row r="52" spans="1:7" x14ac:dyDescent="0.25">
      <c r="A52" s="136">
        <f t="shared" si="0"/>
        <v>51</v>
      </c>
      <c r="B52" s="168" t="s">
        <v>425</v>
      </c>
      <c r="C52" s="12"/>
      <c r="D52" s="12"/>
      <c r="E52" s="12"/>
      <c r="F52" s="12"/>
      <c r="G52" s="170">
        <v>1</v>
      </c>
    </row>
    <row r="53" spans="1:7" x14ac:dyDescent="0.25">
      <c r="A53" s="136">
        <f t="shared" si="0"/>
        <v>52</v>
      </c>
      <c r="B53" s="168" t="s">
        <v>426</v>
      </c>
      <c r="C53" s="12"/>
      <c r="D53" s="12"/>
      <c r="E53" s="12"/>
      <c r="F53" s="12"/>
      <c r="G53" s="170">
        <v>1</v>
      </c>
    </row>
    <row r="54" spans="1:7" x14ac:dyDescent="0.25">
      <c r="A54" s="136">
        <f t="shared" si="0"/>
        <v>53</v>
      </c>
      <c r="B54" s="168" t="s">
        <v>427</v>
      </c>
      <c r="C54" s="12"/>
      <c r="D54" s="12"/>
      <c r="E54" s="12"/>
      <c r="F54" s="12"/>
      <c r="G54" s="170">
        <v>1</v>
      </c>
    </row>
    <row r="55" spans="1:7" x14ac:dyDescent="0.25">
      <c r="A55" s="136">
        <f t="shared" si="0"/>
        <v>54</v>
      </c>
      <c r="B55" s="168" t="s">
        <v>428</v>
      </c>
      <c r="C55" s="12"/>
      <c r="D55" s="12"/>
      <c r="E55" s="12"/>
      <c r="F55" s="12"/>
      <c r="G55" s="170">
        <v>1</v>
      </c>
    </row>
    <row r="56" spans="1:7" x14ac:dyDescent="0.25">
      <c r="A56" s="136">
        <f t="shared" si="0"/>
        <v>55</v>
      </c>
      <c r="B56" s="168" t="s">
        <v>429</v>
      </c>
      <c r="C56" s="12"/>
      <c r="D56" s="12"/>
      <c r="E56" s="12"/>
      <c r="F56" s="12"/>
      <c r="G56" s="170">
        <v>1</v>
      </c>
    </row>
    <row r="57" spans="1:7" x14ac:dyDescent="0.25">
      <c r="A57" s="136">
        <f t="shared" si="0"/>
        <v>56</v>
      </c>
      <c r="B57" s="168" t="s">
        <v>430</v>
      </c>
      <c r="C57" s="12"/>
      <c r="D57" s="12"/>
      <c r="E57" s="12"/>
      <c r="F57" s="12"/>
      <c r="G57" s="170">
        <v>1</v>
      </c>
    </row>
    <row r="58" spans="1:7" x14ac:dyDescent="0.25">
      <c r="A58" s="136">
        <f t="shared" si="0"/>
        <v>57</v>
      </c>
      <c r="B58" s="168" t="s">
        <v>431</v>
      </c>
      <c r="C58" s="12"/>
      <c r="D58" s="12"/>
      <c r="E58" s="12"/>
      <c r="F58" s="12"/>
      <c r="G58" s="170">
        <v>1</v>
      </c>
    </row>
  </sheetData>
  <mergeCells count="1">
    <mergeCell ref="I1:J1"/>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248A-81BA-42DB-9CC8-323376BF4045}">
  <dimension ref="A1:H77"/>
  <sheetViews>
    <sheetView showGridLines="0" zoomScale="90" zoomScaleNormal="90" workbookViewId="0">
      <pane xSplit="1" ySplit="1" topLeftCell="B2" activePane="bottomRight" state="frozen"/>
      <selection pane="topRight" activeCell="B1" sqref="B1"/>
      <selection pane="bottomLeft" activeCell="A3" sqref="A3"/>
      <selection pane="bottomRight" activeCell="B2" sqref="B2"/>
    </sheetView>
  </sheetViews>
  <sheetFormatPr defaultColWidth="8.7109375" defaultRowHeight="12.75" x14ac:dyDescent="0.25"/>
  <cols>
    <col min="1" max="1" width="9.85546875" style="54" bestFit="1" customWidth="1"/>
    <col min="2" max="2" width="69.140625" style="67" bestFit="1" customWidth="1"/>
    <col min="3" max="3" width="44.5703125" style="54" bestFit="1" customWidth="1"/>
    <col min="4" max="4" width="34.85546875" style="54" bestFit="1" customWidth="1"/>
    <col min="5" max="5" width="30.42578125" style="54" bestFit="1" customWidth="1"/>
    <col min="6" max="6" width="64.85546875" style="165" bestFit="1" customWidth="1"/>
    <col min="7" max="7" width="55.42578125" style="54" bestFit="1" customWidth="1"/>
    <col min="8" max="8" width="6.85546875" style="54" bestFit="1" customWidth="1"/>
    <col min="9" max="16384" width="8.7109375" style="50"/>
  </cols>
  <sheetData>
    <row r="1" spans="1:8" x14ac:dyDescent="0.25">
      <c r="A1" s="155" t="s">
        <v>439</v>
      </c>
      <c r="B1" s="156" t="s">
        <v>440</v>
      </c>
      <c r="C1" s="155" t="s">
        <v>441</v>
      </c>
      <c r="D1" s="155" t="s">
        <v>442</v>
      </c>
      <c r="E1" s="155" t="s">
        <v>614</v>
      </c>
      <c r="F1" s="157" t="s">
        <v>443</v>
      </c>
      <c r="G1" s="155" t="s">
        <v>615</v>
      </c>
      <c r="H1" s="155" t="s">
        <v>716</v>
      </c>
    </row>
    <row r="2" spans="1:8" x14ac:dyDescent="0.25">
      <c r="A2" s="123">
        <v>2015</v>
      </c>
      <c r="B2" s="158" t="s">
        <v>459</v>
      </c>
      <c r="C2" s="123" t="s">
        <v>302</v>
      </c>
      <c r="D2" s="123" t="s">
        <v>446</v>
      </c>
      <c r="E2" s="123" t="s">
        <v>630</v>
      </c>
      <c r="F2" s="48" t="s">
        <v>366</v>
      </c>
      <c r="G2" s="48" t="s">
        <v>409</v>
      </c>
      <c r="H2" s="123">
        <f>2024-A2</f>
        <v>9</v>
      </c>
    </row>
    <row r="3" spans="1:8" x14ac:dyDescent="0.25">
      <c r="A3" s="123">
        <v>2015</v>
      </c>
      <c r="B3" s="158" t="s">
        <v>458</v>
      </c>
      <c r="C3" s="123" t="s">
        <v>52</v>
      </c>
      <c r="D3" s="123" t="s">
        <v>446</v>
      </c>
      <c r="E3" s="123" t="s">
        <v>630</v>
      </c>
      <c r="F3" s="48" t="s">
        <v>372</v>
      </c>
      <c r="G3" s="159" t="s">
        <v>409</v>
      </c>
      <c r="H3" s="123">
        <f t="shared" ref="H3:H66" si="0">2024-A3</f>
        <v>9</v>
      </c>
    </row>
    <row r="4" spans="1:8" ht="140.25" x14ac:dyDescent="0.25">
      <c r="A4" s="123">
        <v>2016</v>
      </c>
      <c r="B4" s="158" t="s">
        <v>453</v>
      </c>
      <c r="C4" s="123" t="s">
        <v>302</v>
      </c>
      <c r="D4" s="123" t="s">
        <v>445</v>
      </c>
      <c r="E4" s="123" t="s">
        <v>630</v>
      </c>
      <c r="F4" s="48" t="s">
        <v>408</v>
      </c>
      <c r="G4" s="48" t="s">
        <v>408</v>
      </c>
      <c r="H4" s="123">
        <f t="shared" si="0"/>
        <v>8</v>
      </c>
    </row>
    <row r="5" spans="1:8" ht="63.75" x14ac:dyDescent="0.25">
      <c r="A5" s="123">
        <v>2017</v>
      </c>
      <c r="B5" s="158" t="s">
        <v>444</v>
      </c>
      <c r="C5" s="123" t="s">
        <v>106</v>
      </c>
      <c r="D5" s="123" t="s">
        <v>445</v>
      </c>
      <c r="E5" s="123" t="s">
        <v>630</v>
      </c>
      <c r="F5" s="48" t="s">
        <v>377</v>
      </c>
      <c r="G5" s="48" t="s">
        <v>409</v>
      </c>
      <c r="H5" s="123">
        <f t="shared" si="0"/>
        <v>7</v>
      </c>
    </row>
    <row r="6" spans="1:8" x14ac:dyDescent="0.25">
      <c r="A6" s="123">
        <v>2017</v>
      </c>
      <c r="B6" s="158" t="s">
        <v>460</v>
      </c>
      <c r="C6" s="123" t="s">
        <v>461</v>
      </c>
      <c r="D6" s="123" t="s">
        <v>446</v>
      </c>
      <c r="E6" s="123" t="s">
        <v>630</v>
      </c>
      <c r="F6" s="48" t="s">
        <v>400</v>
      </c>
      <c r="G6" s="48" t="s">
        <v>409</v>
      </c>
      <c r="H6" s="123">
        <f t="shared" si="0"/>
        <v>7</v>
      </c>
    </row>
    <row r="7" spans="1:8" ht="25.5" x14ac:dyDescent="0.25">
      <c r="A7" s="123">
        <v>2018</v>
      </c>
      <c r="B7" s="158" t="s">
        <v>462</v>
      </c>
      <c r="C7" s="123" t="s">
        <v>303</v>
      </c>
      <c r="D7" s="123" t="s">
        <v>446</v>
      </c>
      <c r="E7" s="123" t="s">
        <v>630</v>
      </c>
      <c r="F7" s="48" t="s">
        <v>417</v>
      </c>
      <c r="G7" s="48" t="s">
        <v>408</v>
      </c>
      <c r="H7" s="123">
        <f t="shared" si="0"/>
        <v>6</v>
      </c>
    </row>
    <row r="8" spans="1:8" ht="140.25" x14ac:dyDescent="0.25">
      <c r="A8" s="123">
        <v>2018</v>
      </c>
      <c r="B8" s="158" t="s">
        <v>447</v>
      </c>
      <c r="C8" s="123" t="s">
        <v>448</v>
      </c>
      <c r="D8" s="123" t="s">
        <v>445</v>
      </c>
      <c r="E8" s="123" t="s">
        <v>630</v>
      </c>
      <c r="F8" s="48" t="s">
        <v>367</v>
      </c>
      <c r="G8" s="159" t="s">
        <v>409</v>
      </c>
      <c r="H8" s="123">
        <f t="shared" si="0"/>
        <v>6</v>
      </c>
    </row>
    <row r="9" spans="1:8" ht="127.5" x14ac:dyDescent="0.25">
      <c r="A9" s="123">
        <v>2018</v>
      </c>
      <c r="B9" s="158" t="s">
        <v>449</v>
      </c>
      <c r="C9" s="123" t="s">
        <v>450</v>
      </c>
      <c r="D9" s="123" t="s">
        <v>445</v>
      </c>
      <c r="E9" s="123" t="s">
        <v>630</v>
      </c>
      <c r="F9" s="48" t="s">
        <v>421</v>
      </c>
      <c r="G9" s="159" t="s">
        <v>409</v>
      </c>
      <c r="H9" s="123">
        <f t="shared" si="0"/>
        <v>6</v>
      </c>
    </row>
    <row r="10" spans="1:8" ht="140.25" x14ac:dyDescent="0.25">
      <c r="A10" s="123">
        <v>2018</v>
      </c>
      <c r="B10" s="158" t="s">
        <v>447</v>
      </c>
      <c r="C10" s="123" t="s">
        <v>448</v>
      </c>
      <c r="D10" s="123" t="s">
        <v>445</v>
      </c>
      <c r="E10" s="123" t="s">
        <v>630</v>
      </c>
      <c r="F10" s="48" t="s">
        <v>417</v>
      </c>
      <c r="G10" s="159" t="s">
        <v>409</v>
      </c>
      <c r="H10" s="123">
        <f t="shared" si="0"/>
        <v>6</v>
      </c>
    </row>
    <row r="11" spans="1:8" x14ac:dyDescent="0.25">
      <c r="A11" s="123">
        <v>2019</v>
      </c>
      <c r="B11" s="158" t="s">
        <v>463</v>
      </c>
      <c r="C11" s="123" t="s">
        <v>464</v>
      </c>
      <c r="D11" s="123" t="s">
        <v>446</v>
      </c>
      <c r="E11" s="123" t="s">
        <v>630</v>
      </c>
      <c r="F11" s="48" t="s">
        <v>379</v>
      </c>
      <c r="G11" s="48" t="s">
        <v>409</v>
      </c>
      <c r="H11" s="123">
        <f t="shared" si="0"/>
        <v>5</v>
      </c>
    </row>
    <row r="12" spans="1:8" ht="51" x14ac:dyDescent="0.25">
      <c r="A12" s="123">
        <v>2019</v>
      </c>
      <c r="B12" s="158" t="s">
        <v>451</v>
      </c>
      <c r="C12" s="123" t="s">
        <v>452</v>
      </c>
      <c r="D12" s="123" t="s">
        <v>445</v>
      </c>
      <c r="E12" s="123" t="s">
        <v>630</v>
      </c>
      <c r="F12" s="48" t="s">
        <v>400</v>
      </c>
      <c r="G12" s="48" t="s">
        <v>409</v>
      </c>
      <c r="H12" s="123">
        <f t="shared" si="0"/>
        <v>5</v>
      </c>
    </row>
    <row r="13" spans="1:8" ht="140.25" x14ac:dyDescent="0.25">
      <c r="A13" s="123">
        <v>2020</v>
      </c>
      <c r="B13" s="158" t="s">
        <v>456</v>
      </c>
      <c r="C13" s="123" t="s">
        <v>457</v>
      </c>
      <c r="D13" s="123" t="s">
        <v>445</v>
      </c>
      <c r="E13" s="123" t="s">
        <v>630</v>
      </c>
      <c r="F13" s="48" t="s">
        <v>401</v>
      </c>
      <c r="G13" s="159" t="s">
        <v>409</v>
      </c>
      <c r="H13" s="123">
        <f t="shared" si="0"/>
        <v>4</v>
      </c>
    </row>
    <row r="14" spans="1:8" ht="127.5" x14ac:dyDescent="0.25">
      <c r="A14" s="123">
        <v>2020</v>
      </c>
      <c r="B14" s="158" t="s">
        <v>454</v>
      </c>
      <c r="C14" s="123" t="s">
        <v>455</v>
      </c>
      <c r="D14" s="123" t="s">
        <v>445</v>
      </c>
      <c r="E14" s="123" t="s">
        <v>630</v>
      </c>
      <c r="F14" s="48" t="s">
        <v>417</v>
      </c>
      <c r="G14" s="48" t="s">
        <v>408</v>
      </c>
      <c r="H14" s="123">
        <f t="shared" si="0"/>
        <v>4</v>
      </c>
    </row>
    <row r="15" spans="1:8" ht="114.75" x14ac:dyDescent="0.25">
      <c r="A15" s="123">
        <v>2021</v>
      </c>
      <c r="B15" s="158" t="s">
        <v>465</v>
      </c>
      <c r="C15" s="159" t="s">
        <v>466</v>
      </c>
      <c r="D15" s="123" t="s">
        <v>467</v>
      </c>
      <c r="E15" s="123" t="s">
        <v>631</v>
      </c>
      <c r="F15" s="48" t="s">
        <v>377</v>
      </c>
      <c r="G15" s="48" t="s">
        <v>409</v>
      </c>
      <c r="H15" s="123">
        <f t="shared" si="0"/>
        <v>3</v>
      </c>
    </row>
    <row r="16" spans="1:8" x14ac:dyDescent="0.25">
      <c r="A16" s="123">
        <v>2021</v>
      </c>
      <c r="B16" s="158" t="s">
        <v>477</v>
      </c>
      <c r="C16" s="159" t="s">
        <v>477</v>
      </c>
      <c r="D16" s="123" t="s">
        <v>446</v>
      </c>
      <c r="E16" s="123" t="s">
        <v>630</v>
      </c>
      <c r="F16" s="48" t="s">
        <v>383</v>
      </c>
      <c r="G16" s="48" t="s">
        <v>409</v>
      </c>
      <c r="H16" s="123">
        <f t="shared" si="0"/>
        <v>3</v>
      </c>
    </row>
    <row r="17" spans="1:8" ht="25.5" x14ac:dyDescent="0.25">
      <c r="A17" s="123">
        <v>2021</v>
      </c>
      <c r="B17" s="158" t="s">
        <v>471</v>
      </c>
      <c r="C17" s="123" t="s">
        <v>472</v>
      </c>
      <c r="D17" s="123" t="s">
        <v>473</v>
      </c>
      <c r="E17" s="123" t="s">
        <v>630</v>
      </c>
      <c r="F17" s="48" t="s">
        <v>393</v>
      </c>
      <c r="G17" s="48" t="s">
        <v>409</v>
      </c>
      <c r="H17" s="123">
        <f t="shared" si="0"/>
        <v>3</v>
      </c>
    </row>
    <row r="18" spans="1:8" x14ac:dyDescent="0.25">
      <c r="A18" s="123">
        <v>2021</v>
      </c>
      <c r="B18" s="158" t="s">
        <v>478</v>
      </c>
      <c r="C18" s="123" t="s">
        <v>479</v>
      </c>
      <c r="D18" s="123" t="s">
        <v>476</v>
      </c>
      <c r="E18" s="123" t="s">
        <v>630</v>
      </c>
      <c r="F18" s="48" t="s">
        <v>400</v>
      </c>
      <c r="G18" s="48" t="s">
        <v>412</v>
      </c>
      <c r="H18" s="123">
        <f t="shared" si="0"/>
        <v>3</v>
      </c>
    </row>
    <row r="19" spans="1:8" ht="25.5" x14ac:dyDescent="0.25">
      <c r="A19" s="123">
        <v>2021</v>
      </c>
      <c r="B19" s="158" t="s">
        <v>474</v>
      </c>
      <c r="C19" s="123" t="s">
        <v>475</v>
      </c>
      <c r="D19" s="123" t="s">
        <v>476</v>
      </c>
      <c r="E19" s="123" t="s">
        <v>631</v>
      </c>
      <c r="F19" s="48" t="s">
        <v>366</v>
      </c>
      <c r="G19" s="48" t="s">
        <v>412</v>
      </c>
      <c r="H19" s="123">
        <f t="shared" si="0"/>
        <v>3</v>
      </c>
    </row>
    <row r="20" spans="1:8" ht="25.5" x14ac:dyDescent="0.25">
      <c r="A20" s="123">
        <v>2021</v>
      </c>
      <c r="B20" s="158" t="s">
        <v>468</v>
      </c>
      <c r="C20" s="123" t="s">
        <v>469</v>
      </c>
      <c r="D20" s="123" t="s">
        <v>470</v>
      </c>
      <c r="E20" s="123" t="s">
        <v>631</v>
      </c>
      <c r="F20" s="48" t="s">
        <v>366</v>
      </c>
      <c r="G20" s="48" t="s">
        <v>408</v>
      </c>
      <c r="H20" s="123">
        <f t="shared" si="0"/>
        <v>3</v>
      </c>
    </row>
    <row r="21" spans="1:8" ht="25.5" x14ac:dyDescent="0.25">
      <c r="A21" s="123">
        <v>2022</v>
      </c>
      <c r="B21" s="158" t="s">
        <v>525</v>
      </c>
      <c r="C21" s="123" t="s">
        <v>492</v>
      </c>
      <c r="D21" s="123" t="s">
        <v>491</v>
      </c>
      <c r="E21" s="123" t="s">
        <v>631</v>
      </c>
      <c r="F21" s="48" t="s">
        <v>405</v>
      </c>
      <c r="G21" s="48" t="s">
        <v>405</v>
      </c>
      <c r="H21" s="123">
        <f t="shared" si="0"/>
        <v>2</v>
      </c>
    </row>
    <row r="22" spans="1:8" ht="76.5" x14ac:dyDescent="0.25">
      <c r="A22" s="123">
        <v>2022</v>
      </c>
      <c r="B22" s="158" t="s">
        <v>526</v>
      </c>
      <c r="C22" s="123" t="s">
        <v>455</v>
      </c>
      <c r="D22" s="123" t="s">
        <v>446</v>
      </c>
      <c r="E22" s="123" t="s">
        <v>630</v>
      </c>
      <c r="F22" s="48" t="s">
        <v>406</v>
      </c>
      <c r="G22" s="48" t="s">
        <v>406</v>
      </c>
      <c r="H22" s="123">
        <f t="shared" si="0"/>
        <v>2</v>
      </c>
    </row>
    <row r="23" spans="1:8" ht="63.75" x14ac:dyDescent="0.25">
      <c r="A23" s="123">
        <v>2022</v>
      </c>
      <c r="B23" s="158" t="s">
        <v>529</v>
      </c>
      <c r="C23" s="123" t="s">
        <v>495</v>
      </c>
      <c r="D23" s="123" t="s">
        <v>446</v>
      </c>
      <c r="E23" s="123" t="s">
        <v>630</v>
      </c>
      <c r="F23" s="48" t="s">
        <v>406</v>
      </c>
      <c r="G23" s="48" t="s">
        <v>406</v>
      </c>
      <c r="H23" s="123">
        <f t="shared" si="0"/>
        <v>2</v>
      </c>
    </row>
    <row r="24" spans="1:8" ht="25.5" x14ac:dyDescent="0.25">
      <c r="A24" s="123">
        <v>2022</v>
      </c>
      <c r="B24" s="158" t="s">
        <v>527</v>
      </c>
      <c r="C24" s="123" t="s">
        <v>494</v>
      </c>
      <c r="D24" s="123" t="s">
        <v>493</v>
      </c>
      <c r="E24" s="123" t="s">
        <v>631</v>
      </c>
      <c r="F24" s="48" t="s">
        <v>409</v>
      </c>
      <c r="G24" s="48" t="s">
        <v>408</v>
      </c>
      <c r="H24" s="123">
        <f t="shared" si="0"/>
        <v>2</v>
      </c>
    </row>
    <row r="25" spans="1:8" ht="38.25" x14ac:dyDescent="0.25">
      <c r="A25" s="123">
        <v>2022</v>
      </c>
      <c r="B25" s="158" t="s">
        <v>530</v>
      </c>
      <c r="C25" s="123" t="s">
        <v>494</v>
      </c>
      <c r="D25" s="123" t="s">
        <v>496</v>
      </c>
      <c r="E25" s="123" t="s">
        <v>631</v>
      </c>
      <c r="F25" s="48" t="s">
        <v>409</v>
      </c>
      <c r="G25" s="48" t="s">
        <v>409</v>
      </c>
      <c r="H25" s="123">
        <f t="shared" si="0"/>
        <v>2</v>
      </c>
    </row>
    <row r="26" spans="1:8" ht="38.25" x14ac:dyDescent="0.25">
      <c r="A26" s="123">
        <v>2022</v>
      </c>
      <c r="B26" s="158" t="s">
        <v>532</v>
      </c>
      <c r="C26" s="123" t="s">
        <v>499</v>
      </c>
      <c r="D26" s="123" t="s">
        <v>490</v>
      </c>
      <c r="E26" s="123" t="s">
        <v>631</v>
      </c>
      <c r="F26" s="48" t="s">
        <v>409</v>
      </c>
      <c r="G26" s="48" t="s">
        <v>409</v>
      </c>
      <c r="H26" s="123">
        <f t="shared" si="0"/>
        <v>2</v>
      </c>
    </row>
    <row r="27" spans="1:8" ht="127.5" x14ac:dyDescent="0.25">
      <c r="A27" s="123">
        <v>2022</v>
      </c>
      <c r="B27" s="158" t="s">
        <v>533</v>
      </c>
      <c r="C27" s="123" t="s">
        <v>499</v>
      </c>
      <c r="D27" s="123" t="s">
        <v>490</v>
      </c>
      <c r="E27" s="123" t="s">
        <v>631</v>
      </c>
      <c r="F27" s="48" t="s">
        <v>409</v>
      </c>
      <c r="G27" s="48" t="s">
        <v>409</v>
      </c>
      <c r="H27" s="123">
        <f t="shared" si="0"/>
        <v>2</v>
      </c>
    </row>
    <row r="28" spans="1:8" ht="25.5" x14ac:dyDescent="0.25">
      <c r="A28" s="123">
        <v>2022</v>
      </c>
      <c r="B28" s="158" t="s">
        <v>536</v>
      </c>
      <c r="C28" s="123" t="s">
        <v>503</v>
      </c>
      <c r="D28" s="123" t="s">
        <v>502</v>
      </c>
      <c r="E28" s="123" t="s">
        <v>631</v>
      </c>
      <c r="F28" s="48" t="s">
        <v>409</v>
      </c>
      <c r="G28" s="48" t="s">
        <v>409</v>
      </c>
      <c r="H28" s="123">
        <f t="shared" si="0"/>
        <v>2</v>
      </c>
    </row>
    <row r="29" spans="1:8" x14ac:dyDescent="0.25">
      <c r="A29" s="123">
        <v>2022</v>
      </c>
      <c r="B29" s="158" t="s">
        <v>537</v>
      </c>
      <c r="C29" s="123" t="s">
        <v>505</v>
      </c>
      <c r="D29" s="123" t="s">
        <v>504</v>
      </c>
      <c r="E29" s="123" t="s">
        <v>631</v>
      </c>
      <c r="F29" s="48" t="s">
        <v>409</v>
      </c>
      <c r="G29" s="48" t="s">
        <v>409</v>
      </c>
      <c r="H29" s="123">
        <f t="shared" si="0"/>
        <v>2</v>
      </c>
    </row>
    <row r="30" spans="1:8" ht="76.5" x14ac:dyDescent="0.25">
      <c r="A30" s="123">
        <v>2022</v>
      </c>
      <c r="B30" s="158" t="s">
        <v>539</v>
      </c>
      <c r="C30" s="123" t="s">
        <v>506</v>
      </c>
      <c r="D30" s="123" t="s">
        <v>446</v>
      </c>
      <c r="E30" s="123" t="s">
        <v>630</v>
      </c>
      <c r="F30" s="48" t="s">
        <v>407</v>
      </c>
      <c r="G30" s="48" t="s">
        <v>411</v>
      </c>
      <c r="H30" s="123">
        <f t="shared" si="0"/>
        <v>2</v>
      </c>
    </row>
    <row r="31" spans="1:8" ht="63.75" x14ac:dyDescent="0.25">
      <c r="A31" s="123">
        <v>2022</v>
      </c>
      <c r="B31" s="158" t="s">
        <v>538</v>
      </c>
      <c r="C31" s="123" t="s">
        <v>204</v>
      </c>
      <c r="D31" s="123" t="s">
        <v>496</v>
      </c>
      <c r="E31" s="123" t="s">
        <v>631</v>
      </c>
      <c r="F31" s="48" t="s">
        <v>407</v>
      </c>
      <c r="G31" s="48" t="s">
        <v>425</v>
      </c>
      <c r="H31" s="123">
        <f t="shared" si="0"/>
        <v>2</v>
      </c>
    </row>
    <row r="32" spans="1:8" ht="51" x14ac:dyDescent="0.25">
      <c r="A32" s="123">
        <v>2022</v>
      </c>
      <c r="B32" s="158" t="s">
        <v>524</v>
      </c>
      <c r="C32" s="159" t="s">
        <v>597</v>
      </c>
      <c r="D32" s="123" t="s">
        <v>490</v>
      </c>
      <c r="E32" s="123" t="s">
        <v>631</v>
      </c>
      <c r="F32" s="48" t="s">
        <v>409</v>
      </c>
      <c r="G32" s="48" t="s">
        <v>409</v>
      </c>
      <c r="H32" s="123">
        <f t="shared" si="0"/>
        <v>2</v>
      </c>
    </row>
    <row r="33" spans="1:8" ht="38.25" x14ac:dyDescent="0.25">
      <c r="A33" s="123">
        <v>2022</v>
      </c>
      <c r="B33" s="158" t="s">
        <v>528</v>
      </c>
      <c r="C33" s="123" t="s">
        <v>457</v>
      </c>
      <c r="D33" s="123" t="s">
        <v>490</v>
      </c>
      <c r="E33" s="123" t="s">
        <v>631</v>
      </c>
      <c r="F33" s="48" t="s">
        <v>409</v>
      </c>
      <c r="G33" s="48" t="s">
        <v>409</v>
      </c>
      <c r="H33" s="123">
        <f t="shared" si="0"/>
        <v>2</v>
      </c>
    </row>
    <row r="34" spans="1:8" ht="63.75" x14ac:dyDescent="0.25">
      <c r="A34" s="123">
        <v>2022</v>
      </c>
      <c r="B34" s="158" t="s">
        <v>540</v>
      </c>
      <c r="C34" s="123" t="s">
        <v>499</v>
      </c>
      <c r="D34" s="123" t="s">
        <v>504</v>
      </c>
      <c r="E34" s="123" t="s">
        <v>631</v>
      </c>
      <c r="F34" s="48" t="s">
        <v>409</v>
      </c>
      <c r="G34" s="48" t="s">
        <v>409</v>
      </c>
      <c r="H34" s="123">
        <f t="shared" si="0"/>
        <v>2</v>
      </c>
    </row>
    <row r="35" spans="1:8" ht="51" x14ac:dyDescent="0.25">
      <c r="A35" s="123">
        <v>2022</v>
      </c>
      <c r="B35" s="158" t="s">
        <v>542</v>
      </c>
      <c r="C35" s="123" t="s">
        <v>509</v>
      </c>
      <c r="D35" s="123" t="s">
        <v>490</v>
      </c>
      <c r="E35" s="123" t="s">
        <v>631</v>
      </c>
      <c r="F35" s="48" t="s">
        <v>409</v>
      </c>
      <c r="G35" s="48" t="s">
        <v>409</v>
      </c>
      <c r="H35" s="123">
        <f t="shared" si="0"/>
        <v>2</v>
      </c>
    </row>
    <row r="36" spans="1:8" ht="51" x14ac:dyDescent="0.25">
      <c r="A36" s="123">
        <v>2022</v>
      </c>
      <c r="B36" s="158" t="s">
        <v>543</v>
      </c>
      <c r="C36" s="123" t="s">
        <v>510</v>
      </c>
      <c r="D36" s="123" t="s">
        <v>490</v>
      </c>
      <c r="E36" s="123" t="s">
        <v>631</v>
      </c>
      <c r="F36" s="48" t="s">
        <v>409</v>
      </c>
      <c r="G36" s="48" t="s">
        <v>409</v>
      </c>
      <c r="H36" s="123">
        <f t="shared" si="0"/>
        <v>2</v>
      </c>
    </row>
    <row r="37" spans="1:8" x14ac:dyDescent="0.25">
      <c r="A37" s="123">
        <v>2022</v>
      </c>
      <c r="B37" s="158" t="s">
        <v>531</v>
      </c>
      <c r="C37" s="123" t="s">
        <v>498</v>
      </c>
      <c r="D37" s="123" t="s">
        <v>497</v>
      </c>
      <c r="E37" s="123" t="s">
        <v>631</v>
      </c>
      <c r="F37" s="48" t="s">
        <v>411</v>
      </c>
      <c r="G37" s="48" t="s">
        <v>411</v>
      </c>
      <c r="H37" s="123">
        <f t="shared" si="0"/>
        <v>2</v>
      </c>
    </row>
    <row r="38" spans="1:8" x14ac:dyDescent="0.25">
      <c r="A38" s="123">
        <v>2022</v>
      </c>
      <c r="B38" s="158" t="s">
        <v>541</v>
      </c>
      <c r="C38" s="123" t="s">
        <v>508</v>
      </c>
      <c r="D38" s="123" t="s">
        <v>507</v>
      </c>
      <c r="E38" s="123" t="s">
        <v>631</v>
      </c>
      <c r="F38" s="48" t="s">
        <v>412</v>
      </c>
      <c r="G38" s="48" t="s">
        <v>412</v>
      </c>
      <c r="H38" s="123">
        <f t="shared" si="0"/>
        <v>2</v>
      </c>
    </row>
    <row r="39" spans="1:8" ht="63.75" x14ac:dyDescent="0.25">
      <c r="A39" s="123">
        <v>2022</v>
      </c>
      <c r="B39" s="158" t="s">
        <v>534</v>
      </c>
      <c r="C39" s="123" t="s">
        <v>501</v>
      </c>
      <c r="D39" s="123" t="s">
        <v>500</v>
      </c>
      <c r="E39" s="123" t="s">
        <v>631</v>
      </c>
      <c r="F39" s="48" t="s">
        <v>424</v>
      </c>
      <c r="G39" s="48" t="s">
        <v>424</v>
      </c>
      <c r="H39" s="123">
        <f t="shared" si="0"/>
        <v>2</v>
      </c>
    </row>
    <row r="40" spans="1:8" ht="76.5" x14ac:dyDescent="0.25">
      <c r="A40" s="123">
        <v>2022</v>
      </c>
      <c r="B40" s="158" t="s">
        <v>535</v>
      </c>
      <c r="C40" s="123" t="s">
        <v>501</v>
      </c>
      <c r="D40" s="123" t="s">
        <v>500</v>
      </c>
      <c r="E40" s="123" t="s">
        <v>631</v>
      </c>
      <c r="F40" s="48" t="s">
        <v>424</v>
      </c>
      <c r="G40" s="48" t="s">
        <v>424</v>
      </c>
      <c r="H40" s="123">
        <f t="shared" si="0"/>
        <v>2</v>
      </c>
    </row>
    <row r="41" spans="1:8" x14ac:dyDescent="0.25">
      <c r="A41" s="123">
        <v>2023</v>
      </c>
      <c r="B41" s="158" t="s">
        <v>546</v>
      </c>
      <c r="C41" s="123" t="s">
        <v>513</v>
      </c>
      <c r="D41" s="123" t="s">
        <v>504</v>
      </c>
      <c r="E41" s="123" t="s">
        <v>631</v>
      </c>
      <c r="F41" s="48" t="s">
        <v>366</v>
      </c>
      <c r="G41" s="48" t="s">
        <v>366</v>
      </c>
      <c r="H41" s="123">
        <f t="shared" si="0"/>
        <v>1</v>
      </c>
    </row>
    <row r="42" spans="1:8" ht="38.25" x14ac:dyDescent="0.25">
      <c r="A42" s="123">
        <v>2023</v>
      </c>
      <c r="B42" s="158" t="s">
        <v>551</v>
      </c>
      <c r="C42" s="123" t="s">
        <v>517</v>
      </c>
      <c r="D42" s="123" t="s">
        <v>504</v>
      </c>
      <c r="E42" s="123" t="s">
        <v>631</v>
      </c>
      <c r="F42" s="48" t="s">
        <v>407</v>
      </c>
      <c r="G42" s="48" t="s">
        <v>413</v>
      </c>
      <c r="H42" s="123">
        <f t="shared" si="0"/>
        <v>1</v>
      </c>
    </row>
    <row r="43" spans="1:8" ht="76.5" x14ac:dyDescent="0.25">
      <c r="A43" s="123">
        <v>2023</v>
      </c>
      <c r="B43" s="158" t="s">
        <v>545</v>
      </c>
      <c r="C43" s="123" t="s">
        <v>512</v>
      </c>
      <c r="D43" s="123" t="s">
        <v>446</v>
      </c>
      <c r="E43" s="123" t="s">
        <v>630</v>
      </c>
      <c r="F43" s="48" t="s">
        <v>406</v>
      </c>
      <c r="G43" s="48" t="s">
        <v>406</v>
      </c>
      <c r="H43" s="123">
        <f t="shared" si="0"/>
        <v>1</v>
      </c>
    </row>
    <row r="44" spans="1:8" ht="38.25" x14ac:dyDescent="0.25">
      <c r="A44" s="123">
        <v>2023</v>
      </c>
      <c r="B44" s="158" t="s">
        <v>548</v>
      </c>
      <c r="C44" s="123" t="s">
        <v>135</v>
      </c>
      <c r="D44" s="123" t="s">
        <v>507</v>
      </c>
      <c r="E44" s="123" t="s">
        <v>631</v>
      </c>
      <c r="F44" s="48" t="s">
        <v>409</v>
      </c>
      <c r="G44" s="48" t="s">
        <v>409</v>
      </c>
      <c r="H44" s="123">
        <f t="shared" si="0"/>
        <v>1</v>
      </c>
    </row>
    <row r="45" spans="1:8" ht="76.5" x14ac:dyDescent="0.25">
      <c r="A45" s="123">
        <v>2023</v>
      </c>
      <c r="B45" s="158" t="s">
        <v>552</v>
      </c>
      <c r="C45" s="123" t="s">
        <v>518</v>
      </c>
      <c r="D45" s="123" t="s">
        <v>507</v>
      </c>
      <c r="E45" s="123" t="s">
        <v>631</v>
      </c>
      <c r="F45" s="48" t="s">
        <v>409</v>
      </c>
      <c r="G45" s="48" t="s">
        <v>409</v>
      </c>
      <c r="H45" s="123">
        <f t="shared" si="0"/>
        <v>1</v>
      </c>
    </row>
    <row r="46" spans="1:8" ht="89.25" x14ac:dyDescent="0.25">
      <c r="A46" s="123">
        <v>2023</v>
      </c>
      <c r="B46" s="158" t="s">
        <v>554</v>
      </c>
      <c r="C46" s="123" t="s">
        <v>350</v>
      </c>
      <c r="D46" s="123" t="s">
        <v>507</v>
      </c>
      <c r="E46" s="123" t="s">
        <v>631</v>
      </c>
      <c r="F46" s="48" t="s">
        <v>409</v>
      </c>
      <c r="G46" s="48" t="s">
        <v>409</v>
      </c>
      <c r="H46" s="123">
        <f t="shared" si="0"/>
        <v>1</v>
      </c>
    </row>
    <row r="47" spans="1:8" ht="38.25" x14ac:dyDescent="0.25">
      <c r="A47" s="123">
        <v>2023</v>
      </c>
      <c r="B47" s="158" t="s">
        <v>555</v>
      </c>
      <c r="C47" s="123" t="s">
        <v>520</v>
      </c>
      <c r="D47" s="123" t="s">
        <v>507</v>
      </c>
      <c r="E47" s="123" t="s">
        <v>631</v>
      </c>
      <c r="F47" s="48" t="s">
        <v>409</v>
      </c>
      <c r="G47" s="48" t="s">
        <v>409</v>
      </c>
      <c r="H47" s="123">
        <f t="shared" si="0"/>
        <v>1</v>
      </c>
    </row>
    <row r="48" spans="1:8" ht="89.25" x14ac:dyDescent="0.25">
      <c r="A48" s="123">
        <v>2023</v>
      </c>
      <c r="B48" s="158" t="s">
        <v>556</v>
      </c>
      <c r="C48" s="123" t="s">
        <v>521</v>
      </c>
      <c r="D48" s="123" t="s">
        <v>507</v>
      </c>
      <c r="E48" s="123" t="s">
        <v>631</v>
      </c>
      <c r="F48" s="48" t="s">
        <v>409</v>
      </c>
      <c r="G48" s="48" t="s">
        <v>409</v>
      </c>
      <c r="H48" s="123">
        <f t="shared" si="0"/>
        <v>1</v>
      </c>
    </row>
    <row r="49" spans="1:8" ht="76.5" x14ac:dyDescent="0.25">
      <c r="A49" s="123">
        <v>2023</v>
      </c>
      <c r="B49" s="158" t="s">
        <v>557</v>
      </c>
      <c r="C49" s="123" t="s">
        <v>522</v>
      </c>
      <c r="D49" s="123" t="s">
        <v>507</v>
      </c>
      <c r="E49" s="123" t="s">
        <v>631</v>
      </c>
      <c r="F49" s="48" t="s">
        <v>409</v>
      </c>
      <c r="G49" s="48" t="s">
        <v>409</v>
      </c>
      <c r="H49" s="123">
        <f t="shared" si="0"/>
        <v>1</v>
      </c>
    </row>
    <row r="50" spans="1:8" ht="51" x14ac:dyDescent="0.25">
      <c r="A50" s="123">
        <v>2023</v>
      </c>
      <c r="B50" s="158" t="s">
        <v>558</v>
      </c>
      <c r="C50" s="123" t="s">
        <v>499</v>
      </c>
      <c r="D50" s="123" t="s">
        <v>523</v>
      </c>
      <c r="E50" s="123" t="s">
        <v>631</v>
      </c>
      <c r="F50" s="48" t="s">
        <v>409</v>
      </c>
      <c r="G50" s="48" t="s">
        <v>409</v>
      </c>
      <c r="H50" s="123">
        <f t="shared" si="0"/>
        <v>1</v>
      </c>
    </row>
    <row r="51" spans="1:8" ht="25.5" x14ac:dyDescent="0.25">
      <c r="A51" s="123">
        <v>2023</v>
      </c>
      <c r="B51" s="158" t="s">
        <v>576</v>
      </c>
      <c r="C51" s="159" t="s">
        <v>498</v>
      </c>
      <c r="D51" s="159" t="s">
        <v>566</v>
      </c>
      <c r="E51" s="123" t="s">
        <v>631</v>
      </c>
      <c r="F51" s="48" t="s">
        <v>409</v>
      </c>
      <c r="G51" s="48" t="s">
        <v>409</v>
      </c>
      <c r="H51" s="123">
        <f t="shared" si="0"/>
        <v>1</v>
      </c>
    </row>
    <row r="52" spans="1:8" ht="51" x14ac:dyDescent="0.25">
      <c r="A52" s="123">
        <v>2023</v>
      </c>
      <c r="B52" s="160" t="s">
        <v>577</v>
      </c>
      <c r="C52" s="159" t="s">
        <v>499</v>
      </c>
      <c r="D52" s="161" t="s">
        <v>523</v>
      </c>
      <c r="E52" s="123" t="s">
        <v>631</v>
      </c>
      <c r="F52" s="48" t="s">
        <v>409</v>
      </c>
      <c r="G52" s="48" t="s">
        <v>409</v>
      </c>
      <c r="H52" s="123">
        <f t="shared" si="0"/>
        <v>1</v>
      </c>
    </row>
    <row r="53" spans="1:8" ht="76.5" x14ac:dyDescent="0.25">
      <c r="A53" s="123">
        <v>2023</v>
      </c>
      <c r="B53" s="158" t="s">
        <v>578</v>
      </c>
      <c r="C53" s="159" t="s">
        <v>522</v>
      </c>
      <c r="D53" s="159" t="s">
        <v>507</v>
      </c>
      <c r="E53" s="123" t="s">
        <v>631</v>
      </c>
      <c r="F53" s="48" t="s">
        <v>409</v>
      </c>
      <c r="G53" s="48" t="s">
        <v>409</v>
      </c>
      <c r="H53" s="123">
        <f t="shared" si="0"/>
        <v>1</v>
      </c>
    </row>
    <row r="54" spans="1:8" ht="89.25" x14ac:dyDescent="0.25">
      <c r="A54" s="123">
        <v>2023</v>
      </c>
      <c r="B54" s="160" t="s">
        <v>580</v>
      </c>
      <c r="C54" s="159" t="s">
        <v>350</v>
      </c>
      <c r="D54" s="161" t="s">
        <v>507</v>
      </c>
      <c r="E54" s="123" t="s">
        <v>631</v>
      </c>
      <c r="F54" s="48" t="s">
        <v>409</v>
      </c>
      <c r="G54" s="48" t="s">
        <v>409</v>
      </c>
      <c r="H54" s="123">
        <f t="shared" si="0"/>
        <v>1</v>
      </c>
    </row>
    <row r="55" spans="1:8" ht="38.25" x14ac:dyDescent="0.25">
      <c r="A55" s="123">
        <v>2023</v>
      </c>
      <c r="B55" s="158" t="s">
        <v>581</v>
      </c>
      <c r="C55" s="159" t="s">
        <v>568</v>
      </c>
      <c r="D55" s="159" t="s">
        <v>497</v>
      </c>
      <c r="E55" s="123" t="s">
        <v>631</v>
      </c>
      <c r="F55" s="48" t="s">
        <v>409</v>
      </c>
      <c r="G55" s="48" t="s">
        <v>409</v>
      </c>
      <c r="H55" s="123">
        <f t="shared" si="0"/>
        <v>1</v>
      </c>
    </row>
    <row r="56" spans="1:8" ht="25.5" x14ac:dyDescent="0.25">
      <c r="A56" s="123">
        <v>2023</v>
      </c>
      <c r="B56" s="158" t="s">
        <v>544</v>
      </c>
      <c r="C56" s="123" t="s">
        <v>511</v>
      </c>
      <c r="D56" s="123" t="s">
        <v>490</v>
      </c>
      <c r="E56" s="123" t="s">
        <v>631</v>
      </c>
      <c r="F56" s="48" t="s">
        <v>411</v>
      </c>
      <c r="G56" s="48" t="s">
        <v>411</v>
      </c>
      <c r="H56" s="123">
        <f t="shared" si="0"/>
        <v>1</v>
      </c>
    </row>
    <row r="57" spans="1:8" ht="25.5" x14ac:dyDescent="0.25">
      <c r="A57" s="123">
        <v>2023</v>
      </c>
      <c r="B57" s="158" t="s">
        <v>550</v>
      </c>
      <c r="C57" s="123" t="s">
        <v>516</v>
      </c>
      <c r="D57" s="123" t="s">
        <v>500</v>
      </c>
      <c r="E57" s="123" t="s">
        <v>631</v>
      </c>
      <c r="F57" s="48" t="s">
        <v>422</v>
      </c>
      <c r="G57" s="48" t="s">
        <v>422</v>
      </c>
      <c r="H57" s="123">
        <f t="shared" si="0"/>
        <v>1</v>
      </c>
    </row>
    <row r="58" spans="1:8" x14ac:dyDescent="0.25">
      <c r="A58" s="123">
        <v>2023</v>
      </c>
      <c r="B58" s="158" t="s">
        <v>549</v>
      </c>
      <c r="C58" s="123" t="s">
        <v>515</v>
      </c>
      <c r="D58" s="123" t="s">
        <v>500</v>
      </c>
      <c r="E58" s="123" t="s">
        <v>631</v>
      </c>
      <c r="F58" s="48" t="s">
        <v>424</v>
      </c>
      <c r="G58" s="48" t="s">
        <v>424</v>
      </c>
      <c r="H58" s="123">
        <f t="shared" si="0"/>
        <v>1</v>
      </c>
    </row>
    <row r="59" spans="1:8" ht="25.5" x14ac:dyDescent="0.25">
      <c r="A59" s="123">
        <v>2023</v>
      </c>
      <c r="B59" s="158" t="s">
        <v>579</v>
      </c>
      <c r="C59" s="159" t="s">
        <v>567</v>
      </c>
      <c r="D59" s="159" t="s">
        <v>566</v>
      </c>
      <c r="E59" s="123" t="s">
        <v>631</v>
      </c>
      <c r="F59" s="48" t="s">
        <v>426</v>
      </c>
      <c r="G59" s="48" t="s">
        <v>426</v>
      </c>
      <c r="H59" s="123">
        <f t="shared" si="0"/>
        <v>1</v>
      </c>
    </row>
    <row r="60" spans="1:8" ht="25.5" x14ac:dyDescent="0.25">
      <c r="A60" s="123">
        <v>2023</v>
      </c>
      <c r="B60" s="158" t="s">
        <v>547</v>
      </c>
      <c r="C60" s="123" t="s">
        <v>514</v>
      </c>
      <c r="D60" s="123" t="s">
        <v>497</v>
      </c>
      <c r="E60" s="123" t="s">
        <v>631</v>
      </c>
      <c r="F60" s="48" t="s">
        <v>427</v>
      </c>
      <c r="G60" s="48" t="s">
        <v>427</v>
      </c>
      <c r="H60" s="123">
        <f t="shared" si="0"/>
        <v>1</v>
      </c>
    </row>
    <row r="61" spans="1:8" ht="25.5" x14ac:dyDescent="0.25">
      <c r="A61" s="123">
        <v>2023</v>
      </c>
      <c r="B61" s="158" t="s">
        <v>553</v>
      </c>
      <c r="C61" s="123" t="s">
        <v>519</v>
      </c>
      <c r="D61" s="123" t="s">
        <v>500</v>
      </c>
      <c r="E61" s="123" t="s">
        <v>631</v>
      </c>
      <c r="F61" s="48" t="s">
        <v>417</v>
      </c>
      <c r="G61" s="48" t="s">
        <v>417</v>
      </c>
      <c r="H61" s="123">
        <f t="shared" si="0"/>
        <v>1</v>
      </c>
    </row>
    <row r="62" spans="1:8" ht="63.75" x14ac:dyDescent="0.25">
      <c r="A62" s="123">
        <v>2024</v>
      </c>
      <c r="B62" s="158" t="s">
        <v>592</v>
      </c>
      <c r="C62" s="159" t="s">
        <v>166</v>
      </c>
      <c r="D62" s="159" t="s">
        <v>507</v>
      </c>
      <c r="E62" s="123" t="s">
        <v>631</v>
      </c>
      <c r="F62" s="48" t="s">
        <v>407</v>
      </c>
      <c r="G62" s="48" t="s">
        <v>411</v>
      </c>
      <c r="H62" s="123">
        <f t="shared" si="0"/>
        <v>0</v>
      </c>
    </row>
    <row r="63" spans="1:8" ht="25.5" x14ac:dyDescent="0.25">
      <c r="A63" s="123">
        <v>2024</v>
      </c>
      <c r="B63" s="162" t="s">
        <v>594</v>
      </c>
      <c r="C63" s="159" t="s">
        <v>568</v>
      </c>
      <c r="D63" s="159" t="s">
        <v>497</v>
      </c>
      <c r="E63" s="123" t="s">
        <v>631</v>
      </c>
      <c r="F63" s="48" t="s">
        <v>407</v>
      </c>
      <c r="G63" s="48" t="s">
        <v>411</v>
      </c>
      <c r="H63" s="123">
        <f t="shared" si="0"/>
        <v>0</v>
      </c>
    </row>
    <row r="64" spans="1:8" ht="25.5" x14ac:dyDescent="0.25">
      <c r="A64" s="123">
        <v>2024</v>
      </c>
      <c r="B64" s="158" t="s">
        <v>584</v>
      </c>
      <c r="C64" s="159" t="s">
        <v>571</v>
      </c>
      <c r="D64" s="159" t="s">
        <v>570</v>
      </c>
      <c r="E64" s="123" t="s">
        <v>631</v>
      </c>
      <c r="F64" s="48" t="s">
        <v>407</v>
      </c>
      <c r="G64" s="48" t="s">
        <v>413</v>
      </c>
      <c r="H64" s="123">
        <f t="shared" si="0"/>
        <v>0</v>
      </c>
    </row>
    <row r="65" spans="1:8" ht="25.5" x14ac:dyDescent="0.25">
      <c r="A65" s="123">
        <v>2024</v>
      </c>
      <c r="B65" s="158" t="s">
        <v>595</v>
      </c>
      <c r="C65" s="159" t="s">
        <v>77</v>
      </c>
      <c r="D65" s="159" t="s">
        <v>570</v>
      </c>
      <c r="E65" s="123" t="s">
        <v>631</v>
      </c>
      <c r="F65" s="48" t="s">
        <v>407</v>
      </c>
      <c r="G65" s="48" t="s">
        <v>407</v>
      </c>
      <c r="H65" s="123">
        <f t="shared" si="0"/>
        <v>0</v>
      </c>
    </row>
    <row r="66" spans="1:8" ht="102" x14ac:dyDescent="0.25">
      <c r="A66" s="123">
        <v>2024</v>
      </c>
      <c r="B66" s="158" t="s">
        <v>582</v>
      </c>
      <c r="C66" s="159" t="s">
        <v>569</v>
      </c>
      <c r="D66" s="159" t="s">
        <v>507</v>
      </c>
      <c r="E66" s="123" t="s">
        <v>631</v>
      </c>
      <c r="F66" s="48" t="s">
        <v>409</v>
      </c>
      <c r="G66" s="48" t="s">
        <v>409</v>
      </c>
      <c r="H66" s="123">
        <f t="shared" si="0"/>
        <v>0</v>
      </c>
    </row>
    <row r="67" spans="1:8" ht="38.25" x14ac:dyDescent="0.25">
      <c r="A67" s="123">
        <v>2024</v>
      </c>
      <c r="B67" s="158" t="s">
        <v>583</v>
      </c>
      <c r="C67" s="159" t="s">
        <v>522</v>
      </c>
      <c r="D67" s="159" t="s">
        <v>497</v>
      </c>
      <c r="E67" s="123" t="s">
        <v>631</v>
      </c>
      <c r="F67" s="48" t="s">
        <v>409</v>
      </c>
      <c r="G67" s="48" t="s">
        <v>409</v>
      </c>
      <c r="H67" s="123">
        <f t="shared" ref="H67:H76" si="1">2024-A67</f>
        <v>0</v>
      </c>
    </row>
    <row r="68" spans="1:8" ht="51" x14ac:dyDescent="0.25">
      <c r="A68" s="123">
        <v>2024</v>
      </c>
      <c r="B68" s="158" t="s">
        <v>585</v>
      </c>
      <c r="C68" s="159" t="s">
        <v>509</v>
      </c>
      <c r="D68" s="159" t="s">
        <v>507</v>
      </c>
      <c r="E68" s="123" t="s">
        <v>631</v>
      </c>
      <c r="F68" s="48" t="s">
        <v>409</v>
      </c>
      <c r="G68" s="48" t="s">
        <v>409</v>
      </c>
      <c r="H68" s="123">
        <f t="shared" si="1"/>
        <v>0</v>
      </c>
    </row>
    <row r="69" spans="1:8" ht="76.5" x14ac:dyDescent="0.25">
      <c r="A69" s="123">
        <v>2024</v>
      </c>
      <c r="B69" s="158" t="s">
        <v>586</v>
      </c>
      <c r="C69" s="159" t="s">
        <v>572</v>
      </c>
      <c r="D69" s="159" t="s">
        <v>507</v>
      </c>
      <c r="E69" s="123" t="s">
        <v>631</v>
      </c>
      <c r="F69" s="48" t="s">
        <v>409</v>
      </c>
      <c r="G69" s="48" t="s">
        <v>409</v>
      </c>
      <c r="H69" s="123">
        <f t="shared" si="1"/>
        <v>0</v>
      </c>
    </row>
    <row r="70" spans="1:8" ht="127.5" x14ac:dyDescent="0.25">
      <c r="A70" s="123">
        <v>2024</v>
      </c>
      <c r="B70" s="158" t="s">
        <v>588</v>
      </c>
      <c r="C70" s="159" t="s">
        <v>574</v>
      </c>
      <c r="D70" s="159" t="s">
        <v>507</v>
      </c>
      <c r="E70" s="123" t="s">
        <v>631</v>
      </c>
      <c r="F70" s="48" t="s">
        <v>409</v>
      </c>
      <c r="G70" s="48" t="s">
        <v>409</v>
      </c>
      <c r="H70" s="123">
        <f t="shared" si="1"/>
        <v>0</v>
      </c>
    </row>
    <row r="71" spans="1:8" ht="127.5" x14ac:dyDescent="0.25">
      <c r="A71" s="123">
        <v>2024</v>
      </c>
      <c r="B71" s="158" t="s">
        <v>596</v>
      </c>
      <c r="C71" s="159" t="s">
        <v>494</v>
      </c>
      <c r="D71" s="159" t="s">
        <v>507</v>
      </c>
      <c r="E71" s="123" t="s">
        <v>631</v>
      </c>
      <c r="F71" s="48" t="s">
        <v>409</v>
      </c>
      <c r="G71" s="48" t="s">
        <v>409</v>
      </c>
      <c r="H71" s="123">
        <f t="shared" si="1"/>
        <v>0</v>
      </c>
    </row>
    <row r="72" spans="1:8" ht="25.5" x14ac:dyDescent="0.25">
      <c r="A72" s="123">
        <v>2024</v>
      </c>
      <c r="B72" s="158" t="s">
        <v>590</v>
      </c>
      <c r="C72" s="159" t="s">
        <v>567</v>
      </c>
      <c r="D72" s="159" t="s">
        <v>566</v>
      </c>
      <c r="E72" s="123" t="s">
        <v>631</v>
      </c>
      <c r="F72" s="48" t="s">
        <v>422</v>
      </c>
      <c r="G72" s="48" t="s">
        <v>422</v>
      </c>
      <c r="H72" s="123">
        <f t="shared" si="1"/>
        <v>0</v>
      </c>
    </row>
    <row r="73" spans="1:8" ht="25.5" x14ac:dyDescent="0.25">
      <c r="A73" s="123">
        <v>2024</v>
      </c>
      <c r="B73" s="158" t="s">
        <v>591</v>
      </c>
      <c r="C73" s="159" t="s">
        <v>575</v>
      </c>
      <c r="D73" s="159" t="s">
        <v>570</v>
      </c>
      <c r="E73" s="123" t="s">
        <v>631</v>
      </c>
      <c r="F73" s="48" t="s">
        <v>423</v>
      </c>
      <c r="G73" s="48" t="s">
        <v>423</v>
      </c>
      <c r="H73" s="123">
        <f t="shared" si="1"/>
        <v>0</v>
      </c>
    </row>
    <row r="74" spans="1:8" ht="38.25" x14ac:dyDescent="0.25">
      <c r="A74" s="123">
        <v>2024</v>
      </c>
      <c r="B74" s="158" t="s">
        <v>587</v>
      </c>
      <c r="C74" s="159" t="s">
        <v>573</v>
      </c>
      <c r="D74" s="159" t="s">
        <v>570</v>
      </c>
      <c r="E74" s="123" t="s">
        <v>631</v>
      </c>
      <c r="F74" s="48" t="s">
        <v>424</v>
      </c>
      <c r="G74" s="48" t="s">
        <v>424</v>
      </c>
      <c r="H74" s="123">
        <f t="shared" si="1"/>
        <v>0</v>
      </c>
    </row>
    <row r="75" spans="1:8" ht="25.5" x14ac:dyDescent="0.25">
      <c r="A75" s="123">
        <v>2024</v>
      </c>
      <c r="B75" s="158" t="s">
        <v>589</v>
      </c>
      <c r="C75" s="159" t="s">
        <v>567</v>
      </c>
      <c r="D75" s="159" t="s">
        <v>570</v>
      </c>
      <c r="E75" s="123" t="s">
        <v>631</v>
      </c>
      <c r="F75" s="48" t="s">
        <v>424</v>
      </c>
      <c r="G75" s="48" t="s">
        <v>424</v>
      </c>
      <c r="H75" s="123">
        <f t="shared" si="1"/>
        <v>0</v>
      </c>
    </row>
    <row r="76" spans="1:8" x14ac:dyDescent="0.25">
      <c r="A76" s="123">
        <v>2024</v>
      </c>
      <c r="B76" s="158" t="s">
        <v>593</v>
      </c>
      <c r="C76" s="159" t="s">
        <v>573</v>
      </c>
      <c r="D76" s="159" t="s">
        <v>566</v>
      </c>
      <c r="E76" s="123" t="s">
        <v>631</v>
      </c>
      <c r="F76" s="48" t="s">
        <v>424</v>
      </c>
      <c r="G76" s="48" t="s">
        <v>424</v>
      </c>
      <c r="H76" s="123">
        <f t="shared" si="1"/>
        <v>0</v>
      </c>
    </row>
    <row r="77" spans="1:8" x14ac:dyDescent="0.25">
      <c r="F77" s="163"/>
      <c r="G77" s="164"/>
    </row>
  </sheetData>
  <autoFilter ref="A1:G76" xr:uid="{00000000-0009-0000-0000-000006000000}"/>
  <sortState ref="A2:G76">
    <sortCondition ref="F2:F76"/>
  </sortState>
  <pageMargins left="0.51180555555555596" right="0.51180555555555596" top="0.78749999999999998" bottom="0.78749999999999998"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4" baseType="variant">
      <vt:variant>
        <vt:lpstr>Planilhas</vt:lpstr>
      </vt:variant>
      <vt:variant>
        <vt:i4>14</vt:i4>
      </vt:variant>
      <vt:variant>
        <vt:lpstr>Intervalos Nomeados</vt:lpstr>
      </vt:variant>
      <vt:variant>
        <vt:i4>3</vt:i4>
      </vt:variant>
    </vt:vector>
  </HeadingPairs>
  <TitlesOfParts>
    <vt:vector size="17" baseType="lpstr">
      <vt:lpstr>PEM 2040</vt:lpstr>
      <vt:lpstr>Cadastro-Objetos de Auditoria</vt:lpstr>
      <vt:lpstr>OBJETOS-MATERIALIDADE-2024</vt:lpstr>
      <vt:lpstr>OBJETOS-RELEVÂNCIA-2024</vt:lpstr>
      <vt:lpstr>OBJETOS-CRITICIDADE-2024</vt:lpstr>
      <vt:lpstr>Resumo REP EXTERNA NEG</vt:lpstr>
      <vt:lpstr>Resumo EVENTOS AP INTERNOS</vt:lpstr>
      <vt:lpstr>Tempo sem Auditoria</vt:lpstr>
      <vt:lpstr>REPERCURSAO EXTERNA</vt:lpstr>
      <vt:lpstr>CONSOLIDADO-PROCESSOS</vt:lpstr>
      <vt:lpstr>CONSOLIDADO-PROCESSOS-ORDENADOS</vt:lpstr>
      <vt:lpstr>PROCESSOS ORDENADOS</vt:lpstr>
      <vt:lpstr>PROCESSOS ORDENADOS ANALITICO</vt:lpstr>
      <vt:lpstr>Processos Analítico</vt:lpstr>
      <vt:lpstr>'Cadastro-Objetos de Auditoria'!Area_de_impressao</vt:lpstr>
      <vt:lpstr>'Cadastro-Objetos de Auditoria'!Titulos_de_impressao</vt:lpstr>
      <vt:lpstr>'PEM 2040'!Titulos_de_impressao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Melchias Apolinário de Lacerda dos Reis</dc:creator>
  <dc:description/>
  <cp:lastModifiedBy>ANDRE AUGUSTO</cp:lastModifiedBy>
  <cp:revision>9</cp:revision>
  <cp:lastPrinted>2024-10-03T14:30:21Z</cp:lastPrinted>
  <dcterms:created xsi:type="dcterms:W3CDTF">2020-10-10T15:46:06Z</dcterms:created>
  <dcterms:modified xsi:type="dcterms:W3CDTF">2025-02-05T16:18:59Z</dcterms:modified>
  <dc:language>pt-BR</dc:language>
</cp:coreProperties>
</file>